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1.1 - Cozinha" sheetId="1" state="visible" r:id="rId3"/>
    <sheet name="1.2 -Limpeza" sheetId="2" state="visible" r:id="rId4"/>
    <sheet name="1.3 - Serviços Gerais" sheetId="3" state="visible" r:id="rId5"/>
    <sheet name="1.4 - Pedreiro" sheetId="4" state="visible" r:id="rId6"/>
  </sheets>
  <definedNames>
    <definedName function="false" hidden="false" localSheetId="0" name="_xlnm.Print_Area" vbProcedure="false">'1.1 - Cozinha'!$E$1:$J$39</definedName>
    <definedName function="false" hidden="false" localSheetId="0" name="_xlnm.Print_Titles" vbProcedure="false">'1.1 - Cozinha'!$1:$4</definedName>
    <definedName function="false" hidden="false" localSheetId="1" name="_xlnm.Print_Area" vbProcedure="false">'1.2 -Limpeza'!$E$1:$J$39</definedName>
    <definedName function="false" hidden="false" localSheetId="1" name="_xlnm.Print_Titles" vbProcedure="false">'1.2 -Limpeza'!$1:$4</definedName>
    <definedName function="false" hidden="false" localSheetId="2" name="_xlnm.Print_Area" vbProcedure="false">'1.3 - Serviços Gerais'!$E$1:$J$39</definedName>
    <definedName function="false" hidden="false" localSheetId="2" name="_xlnm.Print_Titles" vbProcedure="false">'1.3 - Serviços Gerais'!$1:$4</definedName>
    <definedName function="false" hidden="false" localSheetId="3" name="_xlnm.Print_Area" vbProcedure="false">'1.4 - Pedreiro'!$E$1:$J$39</definedName>
    <definedName function="false" hidden="false" localSheetId="3" name="_xlnm.Print_Titles" vbProcedure="false">'1.4 - Pedreiro'!$1:$4</definedName>
    <definedName function="false" hidden="false" name="Excel_BuiltIn_Print_Area_1_1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<sst xmlns="http://schemas.openxmlformats.org/spreadsheetml/2006/main" count="244" uniqueCount="42">
  <si>
    <t xml:space="preserve">MUNICÍPIO DE IJUÍ - PODER EXECUTIVO</t>
  </si>
  <si>
    <t xml:space="preserve">SECRETARIA MUNICIPAL DE DESENVOLVIMENTO URBANO, OBRAS E TRÂNSITO</t>
  </si>
  <si>
    <t xml:space="preserve">SECRETARIA MUNICIPAL DE ADMINISTRAÇÃO</t>
  </si>
  <si>
    <t xml:space="preserve">        ANEXO 1.1 - PLANILHA DE CUSTOS: CONTRATAÇÃO DE EMPRESA PARA PRESTAÇÃO DE SERVIÇOS DE COZINHA - IJUÍ/RS</t>
  </si>
  <si>
    <t xml:space="preserve">Pessoal</t>
  </si>
  <si>
    <t xml:space="preserve">Orçamento Executivo</t>
  </si>
  <si>
    <t xml:space="preserve">Proposta Licitação</t>
  </si>
  <si>
    <t xml:space="preserve">Despesas de Pessoal</t>
  </si>
  <si>
    <t xml:space="preserve">Valor Unitário</t>
  </si>
  <si>
    <t xml:space="preserve">Valor</t>
  </si>
  <si>
    <t xml:space="preserve">B</t>
  </si>
  <si>
    <t xml:space="preserve">Salário Base Total</t>
  </si>
  <si>
    <t xml:space="preserve">Insalubridade</t>
  </si>
  <si>
    <t xml:space="preserve">Total Remuneração</t>
  </si>
  <si>
    <t xml:space="preserve">Encargos Sociais</t>
  </si>
  <si>
    <t xml:space="preserve">Encargos Sociais (R$/mês)</t>
  </si>
  <si>
    <t xml:space="preserve">Custo Efetivo Vale Transporte</t>
  </si>
  <si>
    <t xml:space="preserve">Custo Efetivo Vale Alimentação</t>
  </si>
  <si>
    <t xml:space="preserve">Despesas com EPI's (R$/mês)</t>
  </si>
  <si>
    <t xml:space="preserve">Despesas de Pessoal por Trabalhador</t>
  </si>
  <si>
    <t xml:space="preserve">Qtde</t>
  </si>
  <si>
    <t xml:space="preserve">Visitadores</t>
  </si>
  <si>
    <t xml:space="preserve">Qtde de Profissionais (Unde)</t>
  </si>
  <si>
    <t xml:space="preserve">Demais Despesas</t>
  </si>
  <si>
    <t xml:space="preserve">C</t>
  </si>
  <si>
    <t xml:space="preserve">Despesas Administrativas</t>
  </si>
  <si>
    <t xml:space="preserve">ISS</t>
  </si>
  <si>
    <t xml:space="preserve">Lucro</t>
  </si>
  <si>
    <t xml:space="preserve">Total</t>
  </si>
  <si>
    <t xml:space="preserve">Tributos</t>
  </si>
  <si>
    <t xml:space="preserve">D</t>
  </si>
  <si>
    <t xml:space="preserve">Resumo</t>
  </si>
  <si>
    <t xml:space="preserve">E</t>
  </si>
  <si>
    <t xml:space="preserve">Valor Mensal do Contrato</t>
  </si>
  <si>
    <t xml:space="preserve">Ijuí/RS,</t>
  </si>
  <si>
    <t xml:space="preserve">____ de  ______________ de 2024</t>
  </si>
  <si>
    <t xml:space="preserve">________________________</t>
  </si>
  <si>
    <t xml:space="preserve">(Nome Reponsável)</t>
  </si>
  <si>
    <t xml:space="preserve">(Nome Empresa)</t>
  </si>
  <si>
    <t xml:space="preserve">        ANEXO 1.2 - PLANILHA DE CUSTOS: CONTRATAÇÃO DE EMPRESA PARA PRESTAÇÃO DE SERVIÇOS DE LIMPEZA - IJUÍ/RS</t>
  </si>
  <si>
    <t xml:space="preserve">        ANEXO 1.3 - PLANILHA DE CUSTOS: CONTRATAÇÃO DE EMPRESA PARA PRESTAÇÃO DE SERVIÇOS GERAIS - IJUÍ/RS</t>
  </si>
  <si>
    <t xml:space="preserve">        ANEXO 1.4 - PLANILHA DE CUSTOS: CONTRATAÇÃO DE EMPRESA PARA PRESTAÇÃO DE SERVIÇOS DE CONSTRUÇÃO - IJUÍ/RS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</si>
</sst>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%"/>
    <numFmt numFmtId="166" formatCode="&quot;R$ &quot;#,##0.00"/>
    <numFmt numFmtId="167" formatCode="_ * #,##0.00_ ;_ * \-#,##0.00_ ;_ * \-??_ ;_ @_ "/>
    <numFmt numFmtId="168" formatCode="_(* #,##0.00_);_(* \(#,##0.00\);_(* \-??_);_(@_)"/>
    <numFmt numFmtId="169" formatCode="_ &quot;R$ &quot;* #,##0.00_ ;_ &quot;R$ &quot;* \-#,##0.00_ ;_ &quot;R$ &quot;* \-??_ ;_ @_ "/>
    <numFmt numFmtId="170" formatCode="General"/>
    <numFmt numFmtId="171" formatCode="#,##0.00_ ;\-#,##0.00\ "/>
    <numFmt numFmtId="172" formatCode="0"/>
    <numFmt numFmtId="173" formatCode="d&quot; de &quot;mmmm&quot; de &quot;yyyy"/>
  </numFmts>
  <fonts count="23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sz val="14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6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sz val="10"/>
      <color theme="1"/>
      <name val="Calibri"/>
      <family val="2"/>
      <charset val="1"/>
    </font>
    <font>
      <sz val="10"/>
      <color theme="1"/>
      <name val="Arial"/>
      <family val="2"/>
      <charset val="1"/>
    </font>
    <font>
      <sz val="10"/>
      <color theme="1"/>
      <name val="Calibri Light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0"/>
      <name val="Calibri"/>
      <family val="2"/>
      <charset val="1"/>
    </font>
    <font>
      <sz val="1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theme="0" tint="-0.15"/>
        <bgColor rgb="FFF2F2F2"/>
      </patternFill>
    </fill>
    <fill>
      <patternFill patternType="solid">
        <fgColor theme="7" tint="0.5999"/>
        <bgColor rgb="FFFFF2CC"/>
      </patternFill>
    </fill>
    <fill>
      <patternFill patternType="solid">
        <fgColor theme="0" tint="-0.05"/>
        <bgColor rgb="FFFFFFFF"/>
      </patternFill>
    </fill>
    <fill>
      <patternFill patternType="solid">
        <fgColor theme="7" tint="0.7999"/>
        <bgColor rgb="FFF2F2F2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theme="0" tint="-0.15"/>
      </bottom>
      <diagonal/>
    </border>
    <border diagonalUp="false" diagonalDown="false">
      <left/>
      <right/>
      <top style="thin"/>
      <bottom style="thin">
        <color theme="0" tint="-0.15"/>
      </bottom>
      <diagonal/>
    </border>
    <border diagonalUp="false" diagonalDown="false">
      <left style="thin">
        <color theme="0" tint="-0.15"/>
      </left>
      <right/>
      <top style="thin"/>
      <bottom style="thin">
        <color theme="0" tint="-0.15"/>
      </bottom>
      <diagonal/>
    </border>
    <border diagonalUp="false" diagonalDown="false">
      <left/>
      <right/>
      <top style="thin"/>
      <bottom style="thin">
        <color theme="0" tint="-0.25"/>
      </bottom>
      <diagonal/>
    </border>
    <border diagonalUp="false" diagonalDown="false">
      <left style="thin">
        <color theme="0" tint="-0.15"/>
      </left>
      <right/>
      <top/>
      <bottom/>
      <diagonal/>
    </border>
    <border diagonalUp="false" diagonalDown="false">
      <left/>
      <right/>
      <top style="thin">
        <color theme="0" tint="-0.25"/>
      </top>
      <bottom style="thin">
        <color theme="0" tint="-0.25"/>
      </bottom>
      <diagonal/>
    </border>
    <border diagonalUp="false" diagonalDown="false">
      <left style="thin">
        <color theme="0" tint="-0.15"/>
      </left>
      <right/>
      <top style="thin">
        <color theme="0" tint="-0.25"/>
      </top>
      <bottom style="thin">
        <color theme="0" tint="-0.25"/>
      </bottom>
      <diagonal/>
    </border>
    <border diagonalUp="false" diagonalDown="false">
      <left style="thin">
        <color theme="0" tint="-0.15"/>
      </left>
      <right/>
      <top style="thin"/>
      <bottom style="thin">
        <color theme="0" tint="-0.25"/>
      </bottom>
      <diagonal/>
    </border>
  </borders>
  <cellStyleXfs count="3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0" fillId="3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14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2" borderId="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2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6" borderId="6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5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0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7" fillId="5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7" fillId="5" borderId="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5" fillId="2" borderId="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2" borderId="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5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4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5" borderId="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1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7" fillId="3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7" fillId="3" borderId="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0" fillId="3" borderId="8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2" borderId="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6" borderId="6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3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0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14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3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2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3" fontId="22" fillId="2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3" fontId="22" fillId="2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2" borderId="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" xfId="21"/>
    <cellStyle name="Normal 3" xfId="22"/>
    <cellStyle name="Normal 3 2" xfId="23"/>
    <cellStyle name="Porcentagem 2" xfId="24"/>
    <cellStyle name="Porcentagem 2 2" xfId="25"/>
    <cellStyle name="Porcentagem 3" xfId="26"/>
    <cellStyle name="Separador de milhares 3" xfId="27"/>
    <cellStyle name="Separador de milhares 4" xfId="28"/>
    <cellStyle name="Vírgula 2" xfId="29"/>
    <cellStyle name="Vírgula 2 2" xfId="3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2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Tema do Office 2013 -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53"/>
  <sheetViews>
    <sheetView showFormulas="false" showGridLines="false" showRowColHeaders="true" showZeros="true" rightToLeft="false" tabSelected="false" showOutlineSymbols="true" defaultGridColor="true" view="pageBreakPreview" topLeftCell="C1" colorId="64" zoomScale="100" zoomScaleNormal="85" zoomScalePageLayoutView="100" workbookViewId="0">
      <pane xSplit="0" ySplit="4" topLeftCell="A5" activePane="bottomLeft" state="frozen"/>
      <selection pane="topLeft" activeCell="C1" activeCellId="0" sqref="C1"/>
      <selection pane="bottomLeft" activeCell="G9" activeCellId="0" sqref="G9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9.14"/>
    <col collapsed="false" customWidth="true" hidden="false" outlineLevel="0" max="2" min="2" style="1" width="11.43"/>
    <col collapsed="false" customWidth="true" hidden="false" outlineLevel="0" max="3" min="3" style="1" width="9.14"/>
    <col collapsed="false" customWidth="true" hidden="false" outlineLevel="0" max="4" min="4" style="1" width="3.86"/>
    <col collapsed="false" customWidth="true" hidden="false" outlineLevel="0" max="5" min="5" style="0" width="5.14"/>
    <col collapsed="false" customWidth="true" hidden="false" outlineLevel="0" max="6" min="6" style="2" width="38.86"/>
    <col collapsed="false" customWidth="true" hidden="false" outlineLevel="0" max="7" min="7" style="2" width="18.86"/>
    <col collapsed="false" customWidth="true" hidden="false" outlineLevel="0" max="8" min="8" style="0" width="11.85"/>
    <col collapsed="false" customWidth="true" hidden="false" outlineLevel="0" max="10" min="9" style="0" width="19.29"/>
    <col collapsed="false" customWidth="true" hidden="false" outlineLevel="0" max="11" min="11" style="0" width="13.71"/>
    <col collapsed="false" customWidth="true" hidden="false" outlineLevel="0" max="12" min="12" style="0" width="14.29"/>
    <col collapsed="false" customWidth="true" hidden="false" outlineLevel="0" max="14" min="14" style="0" width="13.29"/>
  </cols>
  <sheetData>
    <row r="1" customFormat="false" ht="17.35" hidden="false" customHeight="false" outlineLevel="0" collapsed="false">
      <c r="E1" s="3" t="s">
        <v>0</v>
      </c>
      <c r="F1" s="3"/>
      <c r="G1" s="3"/>
      <c r="H1" s="3"/>
      <c r="I1" s="3"/>
      <c r="J1" s="3"/>
    </row>
    <row r="2" customFormat="false" ht="15" hidden="false" customHeight="false" outlineLevel="0" collapsed="false">
      <c r="E2" s="4" t="s">
        <v>1</v>
      </c>
      <c r="F2" s="5" t="s">
        <v>2</v>
      </c>
      <c r="G2" s="5"/>
      <c r="H2" s="5"/>
      <c r="I2" s="5"/>
      <c r="J2" s="5"/>
    </row>
    <row r="3" customFormat="false" ht="33.75" hidden="false" customHeight="true" outlineLevel="0" collapsed="false">
      <c r="E3" s="6"/>
      <c r="F3" s="7" t="s">
        <v>3</v>
      </c>
      <c r="G3" s="7"/>
      <c r="H3" s="7"/>
      <c r="I3" s="7"/>
      <c r="J3" s="7"/>
    </row>
    <row r="4" customFormat="false" ht="6" hidden="false" customHeight="true" outlineLevel="0" collapsed="false"/>
    <row r="5" customFormat="false" ht="18.75" hidden="false" customHeight="true" outlineLevel="0" collapsed="false">
      <c r="E5" s="8"/>
      <c r="F5" s="9" t="s">
        <v>4</v>
      </c>
      <c r="G5" s="9"/>
      <c r="H5" s="9"/>
      <c r="I5" s="10" t="s">
        <v>5</v>
      </c>
      <c r="J5" s="11" t="s">
        <v>6</v>
      </c>
    </row>
    <row r="6" customFormat="false" ht="15" hidden="false" customHeight="false" outlineLevel="0" collapsed="false">
      <c r="E6" s="12"/>
      <c r="F6" s="13" t="s">
        <v>7</v>
      </c>
      <c r="G6" s="14" t="s">
        <v>8</v>
      </c>
      <c r="H6" s="14"/>
      <c r="I6" s="15" t="s">
        <v>9</v>
      </c>
      <c r="J6" s="16" t="s">
        <v>9</v>
      </c>
    </row>
    <row r="7" customFormat="false" ht="15" hidden="false" customHeight="false" outlineLevel="0" collapsed="false">
      <c r="D7" s="1" t="s">
        <v>10</v>
      </c>
      <c r="E7" s="17" t="str">
        <f aca="false">CONCATENATE(D7,COUNTIF($D$5:D7,D7))</f>
        <v>B1</v>
      </c>
      <c r="F7" s="18" t="s">
        <v>11</v>
      </c>
      <c r="G7" s="19"/>
      <c r="H7" s="19"/>
      <c r="I7" s="20" t="n">
        <v>1470.4</v>
      </c>
      <c r="J7" s="21"/>
    </row>
    <row r="8" s="1" customFormat="true" ht="15" hidden="false" customHeight="false" outlineLevel="0" collapsed="false">
      <c r="A8" s="1" t="s">
        <v>12</v>
      </c>
      <c r="C8" s="1" t="s">
        <v>4</v>
      </c>
      <c r="D8" s="1" t="s">
        <v>10</v>
      </c>
      <c r="E8" s="17" t="str">
        <f aca="false">CONCATENATE(D8,COUNTIF($D$5:D8,D8))</f>
        <v>B2</v>
      </c>
      <c r="F8" s="18" t="s">
        <v>12</v>
      </c>
      <c r="G8" s="19"/>
      <c r="H8" s="19"/>
      <c r="I8" s="20" t="n">
        <f aca="false">SUM(I7)*(0.2)</f>
        <v>294.08</v>
      </c>
      <c r="J8" s="21"/>
    </row>
    <row r="9" customFormat="false" ht="15" hidden="false" customHeight="false" outlineLevel="0" collapsed="false">
      <c r="D9" s="1" t="s">
        <v>10</v>
      </c>
      <c r="E9" s="17" t="str">
        <f aca="false">CONCATENATE(D9,COUNTIF($D$5:D9,D9))</f>
        <v>B3</v>
      </c>
      <c r="F9" s="22" t="s">
        <v>13</v>
      </c>
      <c r="G9" s="23" t="str">
        <f aca="false">CONCATENATE(E7," x (1 +",E8,")")</f>
        <v>B1 x (1 +B2)</v>
      </c>
      <c r="H9" s="23"/>
      <c r="I9" s="24" t="n">
        <f aca="false">I7+I8</f>
        <v>1764.48</v>
      </c>
      <c r="J9" s="25" t="n">
        <f aca="false">J7+J8</f>
        <v>0</v>
      </c>
    </row>
    <row r="10" customFormat="false" ht="15" hidden="false" customHeight="false" outlineLevel="0" collapsed="false">
      <c r="A10" s="1" t="s">
        <v>14</v>
      </c>
      <c r="C10" s="1" t="s">
        <v>4</v>
      </c>
      <c r="D10" s="1" t="s">
        <v>10</v>
      </c>
      <c r="E10" s="17" t="str">
        <f aca="false">CONCATENATE(D10,COUNTIF($D$5:D10,D10))</f>
        <v>B4</v>
      </c>
      <c r="F10" s="18" t="s">
        <v>15</v>
      </c>
      <c r="G10" s="19"/>
      <c r="H10" s="19"/>
      <c r="I10" s="26" t="n">
        <v>1245.9</v>
      </c>
      <c r="J10" s="21"/>
    </row>
    <row r="11" customFormat="false" ht="23.25" hidden="false" customHeight="true" outlineLevel="0" collapsed="false">
      <c r="D11" s="1" t="s">
        <v>10</v>
      </c>
      <c r="E11" s="17" t="str">
        <f aca="false">CONCATENATE(D11,COUNTIF($D$5:D11,D11))</f>
        <v>B5</v>
      </c>
      <c r="F11" s="18" t="s">
        <v>16</v>
      </c>
      <c r="G11" s="27"/>
      <c r="H11" s="27"/>
      <c r="I11" s="28" t="n">
        <v>346.3</v>
      </c>
      <c r="J11" s="21"/>
    </row>
    <row r="12" customFormat="false" ht="15" hidden="false" customHeight="false" outlineLevel="0" collapsed="false">
      <c r="D12" s="1" t="s">
        <v>10</v>
      </c>
      <c r="E12" s="17" t="str">
        <f aca="false">CONCATENATE(D12,COUNTIF($D$5:D12,D12))</f>
        <v>B6</v>
      </c>
      <c r="F12" s="18" t="s">
        <v>17</v>
      </c>
      <c r="G12" s="27"/>
      <c r="H12" s="27"/>
      <c r="I12" s="28" t="n">
        <v>411.58</v>
      </c>
      <c r="J12" s="21"/>
    </row>
    <row r="13" customFormat="false" ht="15" hidden="false" customHeight="false" outlineLevel="0" collapsed="false">
      <c r="D13" s="1" t="s">
        <v>10</v>
      </c>
      <c r="E13" s="17" t="str">
        <f aca="false">CONCATENATE(D13,COUNTIF($D$5:D13,D13))</f>
        <v>B7</v>
      </c>
      <c r="F13" s="18" t="s">
        <v>18</v>
      </c>
      <c r="G13" s="27"/>
      <c r="H13" s="27"/>
      <c r="I13" s="28" t="n">
        <v>202.18</v>
      </c>
      <c r="J13" s="21"/>
    </row>
    <row r="14" customFormat="false" ht="15" hidden="false" customHeight="false" outlineLevel="0" collapsed="false">
      <c r="D14" s="1" t="s">
        <v>10</v>
      </c>
      <c r="E14" s="17" t="str">
        <f aca="false">CONCATENATE(D14,COUNTIF($D$5:D14,D14))</f>
        <v>B8</v>
      </c>
      <c r="F14" s="22" t="s">
        <v>19</v>
      </c>
      <c r="G14" s="23" t="str">
        <f aca="false">CONCATENATE("Soma (",E9," : ",E12,")")</f>
        <v>Soma (B3 : B6)</v>
      </c>
      <c r="H14" s="23" t="n">
        <f aca="false">CONCATENATE("Soma (",E9," : ",#REF!,")")</f>
        <v>0</v>
      </c>
      <c r="I14" s="24" t="n">
        <f aca="false">SUM(I9:I13)</f>
        <v>3970.44</v>
      </c>
      <c r="J14" s="25" t="n">
        <f aca="false">SUM(J9:J13)</f>
        <v>0</v>
      </c>
    </row>
    <row r="15" customFormat="false" ht="15" hidden="false" customHeight="false" outlineLevel="0" collapsed="false">
      <c r="A15" s="1" t="s">
        <v>20</v>
      </c>
      <c r="B15" s="1" t="s">
        <v>21</v>
      </c>
      <c r="C15" s="1" t="s">
        <v>4</v>
      </c>
      <c r="D15" s="1" t="s">
        <v>10</v>
      </c>
      <c r="E15" s="17" t="str">
        <f aca="false">CONCATENATE(D15,COUNTIF($D$5:D15,D15))</f>
        <v>B9</v>
      </c>
      <c r="F15" s="29" t="s">
        <v>22</v>
      </c>
      <c r="G15" s="30"/>
      <c r="H15" s="30"/>
      <c r="I15" s="31" t="n">
        <v>15</v>
      </c>
      <c r="J15" s="32" t="n">
        <v>15</v>
      </c>
    </row>
    <row r="16" customFormat="false" ht="15.75" hidden="false" customHeight="true" outlineLevel="0" collapsed="false">
      <c r="D16" s="1" t="s">
        <v>10</v>
      </c>
      <c r="E16" s="33" t="str">
        <f aca="false">CONCATENATE(D16,COUNTIF($D$5:D16,D16))</f>
        <v>B10</v>
      </c>
      <c r="F16" s="34" t="str">
        <f aca="false">_xlfn.CONCAT("Total de Despesas de Pessoal"," (R$/Mês)")</f>
        <v>Total de Despesas de Pessoal (R$/Mês)</v>
      </c>
      <c r="G16" s="35" t="str">
        <f aca="false">CONCATENATE(E14," x ",E15)</f>
        <v>B8 x B9</v>
      </c>
      <c r="H16" s="35"/>
      <c r="I16" s="36" t="n">
        <f aca="false">I14*I15</f>
        <v>59556.6</v>
      </c>
      <c r="J16" s="37" t="n">
        <f aca="false">J14*J15</f>
        <v>0</v>
      </c>
    </row>
    <row r="17" customFormat="false" ht="6.75" hidden="false" customHeight="true" outlineLevel="0" collapsed="false">
      <c r="J17" s="38"/>
    </row>
    <row r="18" customFormat="false" ht="17.35" hidden="false" customHeight="false" outlineLevel="0" collapsed="false">
      <c r="E18" s="39"/>
      <c r="F18" s="40" t="s">
        <v>23</v>
      </c>
      <c r="G18" s="41"/>
      <c r="H18" s="41"/>
      <c r="I18" s="42" t="s">
        <v>5</v>
      </c>
      <c r="J18" s="11" t="s">
        <v>6</v>
      </c>
    </row>
    <row r="19" customFormat="false" ht="15.75" hidden="false" customHeight="true" outlineLevel="0" collapsed="false">
      <c r="D19" s="1" t="s">
        <v>24</v>
      </c>
      <c r="E19" s="17" t="str">
        <f aca="false">CONCATENATE(D19,COUNTIF($D$5:D19,D19))</f>
        <v>C1</v>
      </c>
      <c r="F19" s="43" t="s">
        <v>25</v>
      </c>
      <c r="G19" s="27"/>
      <c r="H19" s="27"/>
      <c r="I19" s="44" t="n">
        <f aca="false">(0.0473)*($I$16)</f>
        <v>2817.02718</v>
      </c>
      <c r="J19" s="45"/>
    </row>
    <row r="20" customFormat="false" ht="15" hidden="false" customHeight="false" outlineLevel="0" collapsed="false">
      <c r="A20" s="1" t="s">
        <v>26</v>
      </c>
      <c r="D20" s="1" t="str">
        <f aca="false">D19</f>
        <v>C</v>
      </c>
      <c r="E20" s="17" t="str">
        <f aca="false">CONCATENATE(D20,COUNTIF($D$5:D20,D20))</f>
        <v>C2</v>
      </c>
      <c r="F20" s="18" t="s">
        <v>27</v>
      </c>
      <c r="G20" s="27"/>
      <c r="H20" s="27"/>
      <c r="I20" s="44" t="n">
        <f aca="false">(($I$16)+I19)*0.0557</f>
        <v>3474.211033926</v>
      </c>
      <c r="J20" s="45"/>
    </row>
    <row r="21" customFormat="false" ht="15" hidden="false" customHeight="false" outlineLevel="0" collapsed="false">
      <c r="D21" s="1" t="str">
        <f aca="false">D20</f>
        <v>C</v>
      </c>
      <c r="E21" s="33" t="str">
        <f aca="false">CONCATENATE(D21,COUNTIF($D$5:D21,D21))</f>
        <v>C3</v>
      </c>
      <c r="F21" s="46" t="s">
        <v>28</v>
      </c>
      <c r="G21" s="47" t="str">
        <f aca="false">CONCATENATE(E19," + ",E20)</f>
        <v>C1 + C2</v>
      </c>
      <c r="H21" s="47"/>
      <c r="I21" s="48" t="n">
        <f aca="false">SUM(I19:I20)</f>
        <v>6291.238213926</v>
      </c>
      <c r="J21" s="49" t="n">
        <f aca="false">SUM(J19:J20)</f>
        <v>0</v>
      </c>
    </row>
    <row r="22" customFormat="false" ht="5.25" hidden="false" customHeight="true" outlineLevel="0" collapsed="false">
      <c r="J22" s="38"/>
    </row>
    <row r="23" customFormat="false" ht="15.75" hidden="false" customHeight="true" outlineLevel="0" collapsed="false">
      <c r="E23" s="39"/>
      <c r="F23" s="40" t="s">
        <v>29</v>
      </c>
      <c r="G23" s="41"/>
      <c r="H23" s="41"/>
      <c r="I23" s="42" t="s">
        <v>5</v>
      </c>
      <c r="J23" s="11" t="s">
        <v>6</v>
      </c>
    </row>
    <row r="24" customFormat="false" ht="15" hidden="false" customHeight="true" outlineLevel="0" collapsed="false">
      <c r="D24" s="1" t="s">
        <v>30</v>
      </c>
      <c r="E24" s="50" t="str">
        <f aca="false">CONCATENATE(D24,COUNTIF($D$5:D24,D24))</f>
        <v>D1</v>
      </c>
      <c r="F24" s="51" t="s">
        <v>29</v>
      </c>
      <c r="G24" s="52"/>
      <c r="H24" s="52"/>
      <c r="I24" s="53" t="n">
        <f aca="false">ROUND(SUM(I16,I21)/(100%-0.0565)*0.0565,2)</f>
        <v>3943.19</v>
      </c>
      <c r="J24" s="45"/>
    </row>
    <row r="25" customFormat="false" ht="5.25" hidden="false" customHeight="true" outlineLevel="0" collapsed="false">
      <c r="J25" s="38"/>
    </row>
    <row r="26" customFormat="false" ht="17.25" hidden="false" customHeight="true" outlineLevel="0" collapsed="false">
      <c r="E26" s="39"/>
      <c r="F26" s="40" t="s">
        <v>31</v>
      </c>
      <c r="G26" s="41"/>
      <c r="H26" s="41"/>
      <c r="I26" s="42" t="s">
        <v>5</v>
      </c>
      <c r="J26" s="11" t="s">
        <v>6</v>
      </c>
    </row>
    <row r="27" customFormat="false" ht="15" hidden="false" customHeight="false" outlineLevel="0" collapsed="false">
      <c r="D27" s="1" t="s">
        <v>32</v>
      </c>
      <c r="E27" s="33" t="str">
        <f aca="false">CONCATENATE(D27,COUNTIF($D$5:D27,D27))</f>
        <v>E1</v>
      </c>
      <c r="F27" s="54" t="s">
        <v>4</v>
      </c>
      <c r="G27" s="55" t="str">
        <f aca="false">E16</f>
        <v>B10</v>
      </c>
      <c r="H27" s="55"/>
      <c r="I27" s="56" t="n">
        <f aca="false">ROUND(I16,2)</f>
        <v>59556.6</v>
      </c>
      <c r="J27" s="57" t="n">
        <f aca="false">ROUND(J16,2)</f>
        <v>0</v>
      </c>
    </row>
    <row r="28" customFormat="false" ht="15" hidden="false" customHeight="false" outlineLevel="0" collapsed="false">
      <c r="D28" s="1" t="str">
        <f aca="false">D27</f>
        <v>E</v>
      </c>
      <c r="E28" s="33" t="str">
        <f aca="false">CONCATENATE(D28,COUNTIF($D$5:D28,D28))</f>
        <v>E2</v>
      </c>
      <c r="F28" s="54" t="str">
        <f aca="false">F19</f>
        <v>Despesas Administrativas</v>
      </c>
      <c r="G28" s="55" t="str">
        <f aca="false">E19</f>
        <v>C1</v>
      </c>
      <c r="H28" s="55"/>
      <c r="I28" s="56" t="n">
        <f aca="false">ROUND(I19,2)</f>
        <v>2817.03</v>
      </c>
      <c r="J28" s="57" t="n">
        <f aca="false">ROUND(J19,2)</f>
        <v>0</v>
      </c>
    </row>
    <row r="29" customFormat="false" ht="15" hidden="false" customHeight="false" outlineLevel="0" collapsed="false">
      <c r="D29" s="1" t="str">
        <f aca="false">D28</f>
        <v>E</v>
      </c>
      <c r="E29" s="33" t="str">
        <f aca="false">CONCATENATE(D29,COUNTIF($D$5:D29,D29))</f>
        <v>E3</v>
      </c>
      <c r="F29" s="54" t="str">
        <f aca="false">F20</f>
        <v>Lucro</v>
      </c>
      <c r="G29" s="55" t="str">
        <f aca="false">E20</f>
        <v>C2</v>
      </c>
      <c r="H29" s="55"/>
      <c r="I29" s="56" t="n">
        <f aca="false">ROUND(I20,2)</f>
        <v>3474.21</v>
      </c>
      <c r="J29" s="57" t="n">
        <f aca="false">ROUND(J20,2)</f>
        <v>0</v>
      </c>
    </row>
    <row r="30" customFormat="false" ht="15" hidden="false" customHeight="false" outlineLevel="0" collapsed="false">
      <c r="D30" s="1" t="str">
        <f aca="false">D29</f>
        <v>E</v>
      </c>
      <c r="E30" s="33" t="str">
        <f aca="false">CONCATENATE(D30,COUNTIF($D$5:D30,D30))</f>
        <v>E4</v>
      </c>
      <c r="F30" s="54" t="str">
        <f aca="false">F23</f>
        <v>Tributos</v>
      </c>
      <c r="G30" s="55" t="str">
        <f aca="false">E24</f>
        <v>D1</v>
      </c>
      <c r="H30" s="55"/>
      <c r="I30" s="56" t="n">
        <f aca="false">I24</f>
        <v>3943.19</v>
      </c>
      <c r="J30" s="57" t="n">
        <f aca="false">J24</f>
        <v>0</v>
      </c>
    </row>
    <row r="31" customFormat="false" ht="15" hidden="false" customHeight="false" outlineLevel="0" collapsed="false">
      <c r="D31" s="1" t="str">
        <f aca="false">D28</f>
        <v>E</v>
      </c>
      <c r="E31" s="33" t="str">
        <f aca="false">CONCATENATE(D31,COUNTIF($D$5:D31,D31))</f>
        <v>E5</v>
      </c>
      <c r="F31" s="22" t="s">
        <v>33</v>
      </c>
      <c r="G31" s="23" t="str">
        <f aca="false">CONCATENATE("Soma (",E27,":",E30,")")</f>
        <v>Soma (E1:E4)</v>
      </c>
      <c r="H31" s="23"/>
      <c r="I31" s="58" t="n">
        <f aca="false">SUM(I27:I30)</f>
        <v>69791.03</v>
      </c>
      <c r="J31" s="59" t="n">
        <f aca="false">SUM(J27:J30)</f>
        <v>0</v>
      </c>
    </row>
    <row r="32" customFormat="false" ht="15" hidden="false" customHeight="false" outlineLevel="0" collapsed="false">
      <c r="D32" s="1" t="str">
        <f aca="false">D31</f>
        <v>E</v>
      </c>
      <c r="E32" s="33" t="str">
        <f aca="false">CONCATENATE(D32,COUNTIF($D$5:D32,D32))</f>
        <v>E6</v>
      </c>
      <c r="F32" s="60" t="str">
        <f aca="false">CONCATENATE("Valor Total do Contrato por ",12," Meses")</f>
        <v>Valor Total do Contrato por 12 Meses</v>
      </c>
      <c r="G32" s="47" t="str">
        <f aca="false">CONCATENATE(E31," x 12 meses")</f>
        <v>E5 x 12 meses</v>
      </c>
      <c r="H32" s="47"/>
      <c r="I32" s="48" t="n">
        <f aca="false">I31*12</f>
        <v>837492.36</v>
      </c>
      <c r="J32" s="49" t="n">
        <f aca="false">J31*12</f>
        <v>0</v>
      </c>
    </row>
    <row r="33" customFormat="false" ht="6" hidden="false" customHeight="true" outlineLevel="0" collapsed="false"/>
    <row r="34" customFormat="false" ht="15" hidden="false" customHeight="false" outlineLevel="0" collapsed="false">
      <c r="D34" s="1" t="str">
        <f aca="false">D29</f>
        <v>E</v>
      </c>
      <c r="E34" s="33" t="str">
        <f aca="false">CONCATENATE(D34,COUNTIF($D$5:D34,D34))</f>
        <v>E7</v>
      </c>
      <c r="F34" s="46" t="str">
        <f aca="false">CONCATENATE("Valor da mão de obra por hora efetiva de trabalho")</f>
        <v>Valor da mão de obra por hora efetiva de trabalho</v>
      </c>
      <c r="G34" s="47" t="str">
        <f aca="false">_xlfn.CONCAT(E31," / (",I15," x 8 horas/dia x ",21.726192,")")</f>
        <v>E5 / (15 x 8 horas/dia x 21,726192)</v>
      </c>
      <c r="H34" s="47"/>
      <c r="I34" s="48" t="n">
        <f aca="false">I31/(8*21.72619048*I15)</f>
        <v>26.7691621870871</v>
      </c>
      <c r="J34" s="49" t="n">
        <f aca="false">J31/(8*21.72619048*J15)</f>
        <v>0</v>
      </c>
      <c r="K34" s="0" t="n">
        <f aca="false">365/7/12*5</f>
        <v>21.7261904761905</v>
      </c>
    </row>
    <row r="35" customFormat="false" ht="8.25" hidden="false" customHeight="true" outlineLevel="0" collapsed="false">
      <c r="E35" s="61"/>
      <c r="F35" s="61"/>
      <c r="G35" s="62"/>
      <c r="H35" s="63"/>
      <c r="I35" s="64"/>
      <c r="J35" s="61"/>
    </row>
    <row r="36" customFormat="false" ht="15" hidden="false" customHeight="false" outlineLevel="0" collapsed="false">
      <c r="E36" s="65"/>
      <c r="F36" s="65"/>
      <c r="G36" s="62" t="s">
        <v>34</v>
      </c>
      <c r="H36" s="63" t="s">
        <v>35</v>
      </c>
      <c r="I36" s="64"/>
      <c r="J36" s="64"/>
    </row>
    <row r="37" customFormat="false" ht="30" hidden="false" customHeight="true" outlineLevel="0" collapsed="false">
      <c r="E37" s="66" t="s">
        <v>36</v>
      </c>
      <c r="F37" s="66"/>
      <c r="G37" s="66"/>
      <c r="H37" s="65"/>
      <c r="I37" s="65"/>
      <c r="J37" s="65"/>
    </row>
    <row r="38" customFormat="false" ht="15.75" hidden="false" customHeight="true" outlineLevel="0" collapsed="false">
      <c r="E38" s="67" t="s">
        <v>37</v>
      </c>
      <c r="F38" s="67"/>
      <c r="G38" s="67"/>
      <c r="H38" s="68"/>
      <c r="I38" s="69"/>
      <c r="J38" s="69"/>
    </row>
    <row r="39" customFormat="false" ht="15.75" hidden="false" customHeight="true" outlineLevel="0" collapsed="false">
      <c r="E39" s="67" t="s">
        <v>38</v>
      </c>
      <c r="F39" s="67"/>
      <c r="G39" s="67"/>
      <c r="H39" s="68"/>
      <c r="I39" s="69"/>
      <c r="J39" s="69"/>
    </row>
    <row r="43" customFormat="false" ht="15" hidden="false" customHeight="false" outlineLevel="0" collapsed="false">
      <c r="I43" s="70" t="n">
        <v>12443.1178133333</v>
      </c>
      <c r="J43" s="70" t="n">
        <v>12443.1178133333</v>
      </c>
      <c r="K43" s="71" t="n">
        <f aca="false">J43*25/31</f>
        <v>10034.7724301075</v>
      </c>
    </row>
    <row r="44" customFormat="false" ht="15" hidden="false" customHeight="false" outlineLevel="0" collapsed="false">
      <c r="I44" s="70" t="n">
        <v>128.40225</v>
      </c>
      <c r="J44" s="70" t="n">
        <v>128.40225</v>
      </c>
      <c r="K44" s="71" t="n">
        <f aca="false">J44*25/31</f>
        <v>103.550201612903</v>
      </c>
    </row>
    <row r="45" customFormat="false" ht="15" hidden="false" customHeight="false" outlineLevel="0" collapsed="false">
      <c r="I45" s="70" t="n">
        <v>266.483104219755</v>
      </c>
      <c r="J45" s="70" t="n">
        <v>266.483104219755</v>
      </c>
      <c r="K45" s="71" t="n">
        <f aca="false">J45*25/31</f>
        <v>214.90572920948</v>
      </c>
    </row>
    <row r="46" customFormat="false" ht="15" hidden="false" customHeight="false" outlineLevel="0" collapsed="false">
      <c r="I46" s="70" t="n">
        <v>35.4598438691096</v>
      </c>
      <c r="J46" s="70" t="n">
        <v>35.4598438691096</v>
      </c>
      <c r="K46" s="71" t="n">
        <f aca="false">J46*25/31</f>
        <v>28.59664828154</v>
      </c>
    </row>
    <row r="47" customFormat="false" ht="15" hidden="false" customHeight="false" outlineLevel="0" collapsed="false">
      <c r="I47" s="70" t="n">
        <v>464.58</v>
      </c>
      <c r="J47" s="70" t="n">
        <v>464.58</v>
      </c>
      <c r="K47" s="71" t="n">
        <f aca="false">J47*25/31</f>
        <v>374.661290322581</v>
      </c>
    </row>
    <row r="48" customFormat="false" ht="15" hidden="false" customHeight="false" outlineLevel="0" collapsed="false">
      <c r="I48" s="70" t="n">
        <v>1790.6775</v>
      </c>
      <c r="J48" s="70" t="n">
        <v>1790.6775</v>
      </c>
      <c r="K48" s="71" t="n">
        <f aca="false">J48*25/31</f>
        <v>1444.09475806452</v>
      </c>
    </row>
    <row r="49" customFormat="false" ht="15" hidden="false" customHeight="false" outlineLevel="0" collapsed="false">
      <c r="I49" s="70" t="n">
        <v>715.58848019027</v>
      </c>
      <c r="J49" s="70" t="n">
        <v>715.58848019027</v>
      </c>
      <c r="K49" s="71" t="n">
        <f aca="false">J49*25/31</f>
        <v>577.087484024411</v>
      </c>
    </row>
    <row r="50" customFormat="false" ht="15" hidden="false" customHeight="false" outlineLevel="0" collapsed="false">
      <c r="I50" s="70" t="n">
        <v>882.528010832815</v>
      </c>
      <c r="J50" s="70" t="n">
        <v>882.528010832815</v>
      </c>
      <c r="K50" s="71" t="n">
        <f aca="false">J50*25/31</f>
        <v>711.716137768399</v>
      </c>
    </row>
    <row r="51" customFormat="false" ht="15" hidden="false" customHeight="false" outlineLevel="0" collapsed="false">
      <c r="I51" s="70" t="n">
        <v>1001.66008546705</v>
      </c>
      <c r="J51" s="70" t="n">
        <v>1001.66008546705</v>
      </c>
      <c r="K51" s="71" t="n">
        <f aca="false">J51*25/31</f>
        <v>807.790391505683</v>
      </c>
    </row>
    <row r="52" customFormat="false" ht="15" hidden="false" customHeight="false" outlineLevel="0" collapsed="false">
      <c r="I52" s="70" t="n">
        <v>17728.4970879123</v>
      </c>
      <c r="J52" s="70" t="n">
        <v>17728.4970879123</v>
      </c>
      <c r="K52" s="71" t="n">
        <f aca="false">J52*25/31</f>
        <v>14297.175070897</v>
      </c>
    </row>
    <row r="53" customFormat="false" ht="15" hidden="false" customHeight="false" outlineLevel="0" collapsed="false">
      <c r="I53" s="70" t="n">
        <v>212741.965054948</v>
      </c>
      <c r="J53" s="70" t="n">
        <v>212741.965054948</v>
      </c>
    </row>
  </sheetData>
  <sheetProtection algorithmName="SHA-512" hashValue="rMHiRCtGjt5HO0qH/5i8x1qgUl2RQuyd+fzz8Oh0eyJeT9v123aXuZxLTq0pBHxdNaosCDj9VaucjTW2CQBjMg==" saltValue="Fze7wPTvskqbDmERS3fRuw==" spinCount="100000" sheet="true" objects="true" scenarios="true"/>
  <mergeCells count="27">
    <mergeCell ref="E1:J1"/>
    <mergeCell ref="F2:J2"/>
    <mergeCell ref="F3:J3"/>
    <mergeCell ref="G6:H6"/>
    <mergeCell ref="G7:H7"/>
    <mergeCell ref="G8:H8"/>
    <mergeCell ref="G9:H9"/>
    <mergeCell ref="G11:H11"/>
    <mergeCell ref="G12:H12"/>
    <mergeCell ref="G13:H13"/>
    <mergeCell ref="G14:H14"/>
    <mergeCell ref="G15:H15"/>
    <mergeCell ref="G16:H16"/>
    <mergeCell ref="G19:H19"/>
    <mergeCell ref="G20:H20"/>
    <mergeCell ref="G21:H21"/>
    <mergeCell ref="G24:H24"/>
    <mergeCell ref="G27:H27"/>
    <mergeCell ref="G28:H28"/>
    <mergeCell ref="G29:H29"/>
    <mergeCell ref="G30:H30"/>
    <mergeCell ref="G31:H31"/>
    <mergeCell ref="G32:H32"/>
    <mergeCell ref="G34:H34"/>
    <mergeCell ref="E37:G37"/>
    <mergeCell ref="E38:G38"/>
    <mergeCell ref="E39:G39"/>
  </mergeCells>
  <dataValidations count="2">
    <dataValidation allowBlank="true" errorStyle="stop" operator="between" showDropDown="false" showErrorMessage="true" showInputMessage="true" sqref="A7:A8 A14:A16 A19:A20" type="list">
      <formula1>#ref!</formula1>
      <formula2>0</formula2>
    </dataValidation>
    <dataValidation allowBlank="true" errorStyle="stop" operator="between" showDropDown="false" showErrorMessage="true" showInputMessage="true" sqref="B7:C8 B14:C16" type="list">
      <formula1>#ref!</formula1>
      <formula2>0</formula2>
    </dataValidation>
  </dataValidations>
  <printOptions headings="false" gridLines="false" gridLinesSet="true" horizontalCentered="true" verticalCentered="false"/>
  <pageMargins left="0.157638888888889" right="0.236111111111111" top="0.511805555555556" bottom="0.511805555555556" header="0.511811023622047" footer="0.511811023622047"/>
  <pageSetup paperSize="9" scale="8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53"/>
  <sheetViews>
    <sheetView showFormulas="false" showGridLines="false" showRowColHeaders="true" showZeros="true" rightToLeft="false" tabSelected="true" showOutlineSymbols="true" defaultGridColor="true" view="pageBreakPreview" topLeftCell="C1" colorId="64" zoomScale="100" zoomScaleNormal="85" zoomScalePageLayoutView="100" workbookViewId="0">
      <pane xSplit="0" ySplit="4" topLeftCell="A5" activePane="bottomLeft" state="frozen"/>
      <selection pane="topLeft" activeCell="C1" activeCellId="0" sqref="C1"/>
      <selection pane="bottomLeft" activeCell="I13" activeCellId="0" sqref="I13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9.14"/>
    <col collapsed="false" customWidth="true" hidden="false" outlineLevel="0" max="2" min="2" style="1" width="11.43"/>
    <col collapsed="false" customWidth="true" hidden="false" outlineLevel="0" max="3" min="3" style="1" width="9.14"/>
    <col collapsed="false" customWidth="true" hidden="false" outlineLevel="0" max="4" min="4" style="1" width="3.86"/>
    <col collapsed="false" customWidth="true" hidden="false" outlineLevel="0" max="5" min="5" style="0" width="5.14"/>
    <col collapsed="false" customWidth="true" hidden="false" outlineLevel="0" max="6" min="6" style="2" width="38.86"/>
    <col collapsed="false" customWidth="true" hidden="false" outlineLevel="0" max="7" min="7" style="2" width="18.86"/>
    <col collapsed="false" customWidth="true" hidden="false" outlineLevel="0" max="8" min="8" style="0" width="11.85"/>
    <col collapsed="false" customWidth="true" hidden="false" outlineLevel="0" max="10" min="9" style="0" width="19.29"/>
    <col collapsed="false" customWidth="true" hidden="false" outlineLevel="0" max="11" min="11" style="0" width="13.71"/>
    <col collapsed="false" customWidth="true" hidden="false" outlineLevel="0" max="12" min="12" style="0" width="14.29"/>
    <col collapsed="false" customWidth="true" hidden="false" outlineLevel="0" max="14" min="14" style="0" width="13.29"/>
  </cols>
  <sheetData>
    <row r="1" customFormat="false" ht="17.35" hidden="false" customHeight="false" outlineLevel="0" collapsed="false">
      <c r="E1" s="3" t="s">
        <v>0</v>
      </c>
      <c r="F1" s="3"/>
      <c r="G1" s="3"/>
      <c r="H1" s="3"/>
      <c r="I1" s="3"/>
      <c r="J1" s="3"/>
    </row>
    <row r="2" customFormat="false" ht="15" hidden="false" customHeight="false" outlineLevel="0" collapsed="false">
      <c r="E2" s="4" t="s">
        <v>1</v>
      </c>
      <c r="F2" s="5" t="s">
        <v>2</v>
      </c>
      <c r="G2" s="5"/>
      <c r="H2" s="5"/>
      <c r="I2" s="5"/>
      <c r="J2" s="5"/>
    </row>
    <row r="3" customFormat="false" ht="33.75" hidden="false" customHeight="true" outlineLevel="0" collapsed="false">
      <c r="E3" s="6"/>
      <c r="F3" s="7" t="s">
        <v>39</v>
      </c>
      <c r="G3" s="7"/>
      <c r="H3" s="7"/>
      <c r="I3" s="7"/>
      <c r="J3" s="7"/>
    </row>
    <row r="4" customFormat="false" ht="6" hidden="false" customHeight="true" outlineLevel="0" collapsed="false"/>
    <row r="5" customFormat="false" ht="18.75" hidden="false" customHeight="true" outlineLevel="0" collapsed="false">
      <c r="E5" s="8"/>
      <c r="F5" s="9" t="s">
        <v>4</v>
      </c>
      <c r="G5" s="9"/>
      <c r="H5" s="9"/>
      <c r="I5" s="10" t="s">
        <v>5</v>
      </c>
      <c r="J5" s="11" t="s">
        <v>6</v>
      </c>
    </row>
    <row r="6" customFormat="false" ht="15" hidden="false" customHeight="false" outlineLevel="0" collapsed="false">
      <c r="E6" s="12"/>
      <c r="F6" s="13" t="s">
        <v>7</v>
      </c>
      <c r="G6" s="14" t="s">
        <v>8</v>
      </c>
      <c r="H6" s="14"/>
      <c r="I6" s="15" t="s">
        <v>9</v>
      </c>
      <c r="J6" s="16" t="s">
        <v>9</v>
      </c>
    </row>
    <row r="7" customFormat="false" ht="15" hidden="false" customHeight="false" outlineLevel="0" collapsed="false">
      <c r="D7" s="1" t="s">
        <v>10</v>
      </c>
      <c r="E7" s="17" t="str">
        <f aca="false">CONCATENATE(D7,COUNTIF($D$5:D7,D7))</f>
        <v>B1</v>
      </c>
      <c r="F7" s="18" t="s">
        <v>11</v>
      </c>
      <c r="G7" s="19"/>
      <c r="H7" s="19"/>
      <c r="I7" s="20" t="n">
        <v>1400.46363636364</v>
      </c>
      <c r="J7" s="21"/>
    </row>
    <row r="8" s="1" customFormat="true" ht="15" hidden="false" customHeight="false" outlineLevel="0" collapsed="false">
      <c r="A8" s="1" t="s">
        <v>12</v>
      </c>
      <c r="C8" s="1" t="s">
        <v>4</v>
      </c>
      <c r="D8" s="1" t="s">
        <v>10</v>
      </c>
      <c r="E8" s="17" t="str">
        <f aca="false">CONCATENATE(D8,COUNTIF($D$5:D8,D8))</f>
        <v>B2</v>
      </c>
      <c r="F8" s="18" t="s">
        <v>12</v>
      </c>
      <c r="G8" s="19"/>
      <c r="H8" s="19"/>
      <c r="I8" s="20" t="n">
        <f aca="false">SUM(I7)*(0.2)</f>
        <v>280.092727272727</v>
      </c>
      <c r="J8" s="21"/>
    </row>
    <row r="9" customFormat="false" ht="15" hidden="false" customHeight="false" outlineLevel="0" collapsed="false">
      <c r="D9" s="1" t="s">
        <v>10</v>
      </c>
      <c r="E9" s="17" t="str">
        <f aca="false">CONCATENATE(D9,COUNTIF($D$5:D9,D9))</f>
        <v>B3</v>
      </c>
      <c r="F9" s="22" t="s">
        <v>13</v>
      </c>
      <c r="G9" s="23" t="str">
        <f aca="false">CONCATENATE(E7," x (1 +",E8,")")</f>
        <v>B1 x (1 +B2)</v>
      </c>
      <c r="H9" s="23"/>
      <c r="I9" s="24" t="n">
        <f aca="false">I7+I8</f>
        <v>1680.55636363636</v>
      </c>
      <c r="J9" s="25" t="n">
        <f aca="false">J7+J8</f>
        <v>0</v>
      </c>
    </row>
    <row r="10" customFormat="false" ht="15" hidden="false" customHeight="false" outlineLevel="0" collapsed="false">
      <c r="A10" s="1" t="s">
        <v>14</v>
      </c>
      <c r="C10" s="1" t="s">
        <v>4</v>
      </c>
      <c r="D10" s="1" t="s">
        <v>10</v>
      </c>
      <c r="E10" s="17" t="str">
        <f aca="false">CONCATENATE(D10,COUNTIF($D$5:D10,D10))</f>
        <v>B4</v>
      </c>
      <c r="F10" s="18" t="s">
        <v>15</v>
      </c>
      <c r="G10" s="19"/>
      <c r="H10" s="19"/>
      <c r="I10" s="26" t="n">
        <v>1245.9</v>
      </c>
      <c r="J10" s="21"/>
    </row>
    <row r="11" customFormat="false" ht="23.25" hidden="false" customHeight="true" outlineLevel="0" collapsed="false">
      <c r="D11" s="1" t="s">
        <v>10</v>
      </c>
      <c r="E11" s="17" t="str">
        <f aca="false">CONCATENATE(D11,COUNTIF($D$5:D11,D11))</f>
        <v>B5</v>
      </c>
      <c r="F11" s="18" t="s">
        <v>16</v>
      </c>
      <c r="G11" s="27"/>
      <c r="H11" s="27"/>
      <c r="I11" s="28" t="n">
        <v>346.3</v>
      </c>
      <c r="J11" s="21"/>
    </row>
    <row r="12" customFormat="false" ht="15" hidden="false" customHeight="false" outlineLevel="0" collapsed="false">
      <c r="D12" s="1" t="s">
        <v>10</v>
      </c>
      <c r="E12" s="17" t="str">
        <f aca="false">CONCATENATE(D12,COUNTIF($D$5:D12,D12))</f>
        <v>B6</v>
      </c>
      <c r="F12" s="18" t="s">
        <v>17</v>
      </c>
      <c r="G12" s="27"/>
      <c r="H12" s="27"/>
      <c r="I12" s="28" t="n">
        <v>411.58</v>
      </c>
      <c r="J12" s="21"/>
    </row>
    <row r="13" customFormat="false" ht="15" hidden="false" customHeight="false" outlineLevel="0" collapsed="false">
      <c r="D13" s="1" t="s">
        <v>10</v>
      </c>
      <c r="E13" s="17" t="str">
        <f aca="false">CONCATENATE(D13,COUNTIF($D$5:D13,D13))</f>
        <v>B7</v>
      </c>
      <c r="F13" s="18" t="s">
        <v>18</v>
      </c>
      <c r="G13" s="27"/>
      <c r="H13" s="27"/>
      <c r="I13" s="28" t="n">
        <v>174.8</v>
      </c>
      <c r="J13" s="21"/>
    </row>
    <row r="14" customFormat="false" ht="15" hidden="false" customHeight="false" outlineLevel="0" collapsed="false">
      <c r="D14" s="1" t="s">
        <v>10</v>
      </c>
      <c r="E14" s="17" t="str">
        <f aca="false">CONCATENATE(D14,COUNTIF($D$5:D14,D14))</f>
        <v>B8</v>
      </c>
      <c r="F14" s="22" t="s">
        <v>19</v>
      </c>
      <c r="G14" s="23" t="str">
        <f aca="false">CONCATENATE("Soma (",E9," : ",E12,")")</f>
        <v>Soma (B3 : B6)</v>
      </c>
      <c r="H14" s="23" t="n">
        <f aca="false">CONCATENATE("Soma (",E9," : ",#REF!,")")</f>
        <v>0</v>
      </c>
      <c r="I14" s="24" t="n">
        <f aca="false">SUM(I9:I13)</f>
        <v>3859.13636363636</v>
      </c>
      <c r="J14" s="25" t="n">
        <f aca="false">SUM(J9:J13)</f>
        <v>0</v>
      </c>
    </row>
    <row r="15" customFormat="false" ht="15" hidden="false" customHeight="false" outlineLevel="0" collapsed="false">
      <c r="A15" s="1" t="s">
        <v>20</v>
      </c>
      <c r="B15" s="1" t="s">
        <v>21</v>
      </c>
      <c r="C15" s="1" t="s">
        <v>4</v>
      </c>
      <c r="D15" s="1" t="s">
        <v>10</v>
      </c>
      <c r="E15" s="17" t="str">
        <f aca="false">CONCATENATE(D15,COUNTIF($D$5:D15,D15))</f>
        <v>B9</v>
      </c>
      <c r="F15" s="29" t="s">
        <v>22</v>
      </c>
      <c r="G15" s="30"/>
      <c r="H15" s="30"/>
      <c r="I15" s="31" t="n">
        <v>60</v>
      </c>
      <c r="J15" s="32" t="n">
        <f aca="false">I15</f>
        <v>60</v>
      </c>
    </row>
    <row r="16" customFormat="false" ht="15.75" hidden="false" customHeight="true" outlineLevel="0" collapsed="false">
      <c r="D16" s="1" t="s">
        <v>10</v>
      </c>
      <c r="E16" s="33" t="str">
        <f aca="false">CONCATENATE(D16,COUNTIF($D$5:D16,D16))</f>
        <v>B10</v>
      </c>
      <c r="F16" s="34" t="str">
        <f aca="false">_xlfn.CONCAT("Total de Despesas de Pessoal"," (R$/Mês)")</f>
        <v>Total de Despesas de Pessoal (R$/Mês)</v>
      </c>
      <c r="G16" s="35" t="str">
        <f aca="false">CONCATENATE(E14," x ",E15)</f>
        <v>B8 x B9</v>
      </c>
      <c r="H16" s="35"/>
      <c r="I16" s="36" t="n">
        <f aca="false">I14*I15</f>
        <v>231548.181818182</v>
      </c>
      <c r="J16" s="37" t="n">
        <f aca="false">J14*J15</f>
        <v>0</v>
      </c>
    </row>
    <row r="17" customFormat="false" ht="6.75" hidden="false" customHeight="true" outlineLevel="0" collapsed="false">
      <c r="J17" s="38"/>
    </row>
    <row r="18" customFormat="false" ht="17.35" hidden="false" customHeight="false" outlineLevel="0" collapsed="false">
      <c r="E18" s="39"/>
      <c r="F18" s="40" t="s">
        <v>23</v>
      </c>
      <c r="G18" s="41"/>
      <c r="H18" s="41"/>
      <c r="I18" s="42" t="s">
        <v>5</v>
      </c>
      <c r="J18" s="11" t="s">
        <v>6</v>
      </c>
    </row>
    <row r="19" customFormat="false" ht="15.75" hidden="false" customHeight="true" outlineLevel="0" collapsed="false">
      <c r="D19" s="1" t="s">
        <v>24</v>
      </c>
      <c r="E19" s="17" t="str">
        <f aca="false">CONCATENATE(D19,COUNTIF($D$5:D19,D19))</f>
        <v>C1</v>
      </c>
      <c r="F19" s="43" t="s">
        <v>25</v>
      </c>
      <c r="G19" s="27"/>
      <c r="H19" s="27"/>
      <c r="I19" s="44" t="n">
        <f aca="false">(0.0473)*($I$16)</f>
        <v>10952.229</v>
      </c>
      <c r="J19" s="45"/>
    </row>
    <row r="20" customFormat="false" ht="15" hidden="false" customHeight="false" outlineLevel="0" collapsed="false">
      <c r="A20" s="1" t="s">
        <v>26</v>
      </c>
      <c r="D20" s="1" t="str">
        <f aca="false">D19</f>
        <v>C</v>
      </c>
      <c r="E20" s="17" t="str">
        <f aca="false">CONCATENATE(D20,COUNTIF($D$5:D20,D20))</f>
        <v>C2</v>
      </c>
      <c r="F20" s="18" t="s">
        <v>27</v>
      </c>
      <c r="G20" s="27"/>
      <c r="H20" s="27"/>
      <c r="I20" s="44" t="n">
        <f aca="false">(($I$16)+I19)*0.0557</f>
        <v>13507.2728825727</v>
      </c>
      <c r="J20" s="45"/>
    </row>
    <row r="21" customFormat="false" ht="15" hidden="false" customHeight="false" outlineLevel="0" collapsed="false">
      <c r="D21" s="1" t="str">
        <f aca="false">D20</f>
        <v>C</v>
      </c>
      <c r="E21" s="33" t="str">
        <f aca="false">CONCATENATE(D21,COUNTIF($D$5:D21,D21))</f>
        <v>C3</v>
      </c>
      <c r="F21" s="46" t="s">
        <v>28</v>
      </c>
      <c r="G21" s="47" t="str">
        <f aca="false">CONCATENATE(E19," + ",E20)</f>
        <v>C1 + C2</v>
      </c>
      <c r="H21" s="47"/>
      <c r="I21" s="48" t="n">
        <f aca="false">SUM(I19:I20)</f>
        <v>24459.5018825727</v>
      </c>
      <c r="J21" s="49" t="n">
        <f aca="false">SUM(J19:J20)</f>
        <v>0</v>
      </c>
    </row>
    <row r="22" customFormat="false" ht="5.25" hidden="false" customHeight="true" outlineLevel="0" collapsed="false">
      <c r="J22" s="38"/>
    </row>
    <row r="23" customFormat="false" ht="15.75" hidden="false" customHeight="true" outlineLevel="0" collapsed="false">
      <c r="E23" s="39"/>
      <c r="F23" s="40" t="s">
        <v>29</v>
      </c>
      <c r="G23" s="41"/>
      <c r="H23" s="41"/>
      <c r="I23" s="42" t="s">
        <v>5</v>
      </c>
      <c r="J23" s="11" t="s">
        <v>6</v>
      </c>
    </row>
    <row r="24" customFormat="false" ht="15" hidden="false" customHeight="true" outlineLevel="0" collapsed="false">
      <c r="D24" s="1" t="s">
        <v>30</v>
      </c>
      <c r="E24" s="50" t="str">
        <f aca="false">CONCATENATE(D24,COUNTIF($D$5:D24,D24))</f>
        <v>D1</v>
      </c>
      <c r="F24" s="51" t="s">
        <v>29</v>
      </c>
      <c r="G24" s="52"/>
      <c r="H24" s="52"/>
      <c r="I24" s="53" t="n">
        <f aca="false">ROUND(SUM(I16,I21)/(100%-0.0565)*0.0565,2)</f>
        <v>15330.61</v>
      </c>
      <c r="J24" s="45"/>
    </row>
    <row r="25" customFormat="false" ht="5.25" hidden="false" customHeight="true" outlineLevel="0" collapsed="false">
      <c r="J25" s="38"/>
    </row>
    <row r="26" customFormat="false" ht="17.25" hidden="false" customHeight="true" outlineLevel="0" collapsed="false">
      <c r="E26" s="39"/>
      <c r="F26" s="40" t="s">
        <v>31</v>
      </c>
      <c r="G26" s="41"/>
      <c r="H26" s="41"/>
      <c r="I26" s="42" t="s">
        <v>5</v>
      </c>
      <c r="J26" s="11" t="s">
        <v>6</v>
      </c>
    </row>
    <row r="27" customFormat="false" ht="15" hidden="false" customHeight="false" outlineLevel="0" collapsed="false">
      <c r="D27" s="1" t="s">
        <v>32</v>
      </c>
      <c r="E27" s="33" t="str">
        <f aca="false">CONCATENATE(D27,COUNTIF($D$5:D27,D27))</f>
        <v>E1</v>
      </c>
      <c r="F27" s="54" t="s">
        <v>4</v>
      </c>
      <c r="G27" s="55" t="str">
        <f aca="false">E16</f>
        <v>B10</v>
      </c>
      <c r="H27" s="55"/>
      <c r="I27" s="56" t="n">
        <f aca="false">ROUND(I16,2)</f>
        <v>231548.18</v>
      </c>
      <c r="J27" s="57" t="n">
        <f aca="false">ROUND(J16,2)</f>
        <v>0</v>
      </c>
    </row>
    <row r="28" customFormat="false" ht="15" hidden="false" customHeight="false" outlineLevel="0" collapsed="false">
      <c r="D28" s="1" t="str">
        <f aca="false">D27</f>
        <v>E</v>
      </c>
      <c r="E28" s="33" t="str">
        <f aca="false">CONCATENATE(D28,COUNTIF($D$5:D28,D28))</f>
        <v>E2</v>
      </c>
      <c r="F28" s="54" t="str">
        <f aca="false">F19</f>
        <v>Despesas Administrativas</v>
      </c>
      <c r="G28" s="55" t="str">
        <f aca="false">E19</f>
        <v>C1</v>
      </c>
      <c r="H28" s="55"/>
      <c r="I28" s="56" t="n">
        <f aca="false">ROUND(I19,2)</f>
        <v>10952.23</v>
      </c>
      <c r="J28" s="57" t="n">
        <f aca="false">ROUND(J19,2)</f>
        <v>0</v>
      </c>
    </row>
    <row r="29" customFormat="false" ht="15" hidden="false" customHeight="false" outlineLevel="0" collapsed="false">
      <c r="D29" s="1" t="str">
        <f aca="false">D28</f>
        <v>E</v>
      </c>
      <c r="E29" s="33" t="str">
        <f aca="false">CONCATENATE(D29,COUNTIF($D$5:D29,D29))</f>
        <v>E3</v>
      </c>
      <c r="F29" s="54" t="str">
        <f aca="false">F20</f>
        <v>Lucro</v>
      </c>
      <c r="G29" s="55" t="str">
        <f aca="false">E20</f>
        <v>C2</v>
      </c>
      <c r="H29" s="55"/>
      <c r="I29" s="56" t="n">
        <f aca="false">ROUND(I20,2)</f>
        <v>13507.27</v>
      </c>
      <c r="J29" s="57" t="n">
        <f aca="false">ROUND(J20,2)</f>
        <v>0</v>
      </c>
    </row>
    <row r="30" customFormat="false" ht="15" hidden="false" customHeight="false" outlineLevel="0" collapsed="false">
      <c r="D30" s="1" t="str">
        <f aca="false">D29</f>
        <v>E</v>
      </c>
      <c r="E30" s="33" t="str">
        <f aca="false">CONCATENATE(D30,COUNTIF($D$5:D30,D30))</f>
        <v>E4</v>
      </c>
      <c r="F30" s="54" t="str">
        <f aca="false">F23</f>
        <v>Tributos</v>
      </c>
      <c r="G30" s="55" t="str">
        <f aca="false">E24</f>
        <v>D1</v>
      </c>
      <c r="H30" s="55"/>
      <c r="I30" s="56" t="n">
        <f aca="false">I24</f>
        <v>15330.61</v>
      </c>
      <c r="J30" s="57" t="n">
        <f aca="false">J24</f>
        <v>0</v>
      </c>
    </row>
    <row r="31" customFormat="false" ht="15" hidden="false" customHeight="false" outlineLevel="0" collapsed="false">
      <c r="D31" s="1" t="str">
        <f aca="false">D28</f>
        <v>E</v>
      </c>
      <c r="E31" s="33" t="str">
        <f aca="false">CONCATENATE(D31,COUNTIF($D$5:D31,D31))</f>
        <v>E5</v>
      </c>
      <c r="F31" s="22" t="s">
        <v>33</v>
      </c>
      <c r="G31" s="23" t="str">
        <f aca="false">CONCATENATE("Soma (",E27,":",E30,")")</f>
        <v>Soma (E1:E4)</v>
      </c>
      <c r="H31" s="23"/>
      <c r="I31" s="58" t="n">
        <f aca="false">SUM(I27:I30)</f>
        <v>271338.29</v>
      </c>
      <c r="J31" s="59" t="n">
        <f aca="false">SUM(J27:J30)</f>
        <v>0</v>
      </c>
    </row>
    <row r="32" customFormat="false" ht="15" hidden="false" customHeight="false" outlineLevel="0" collapsed="false">
      <c r="D32" s="1" t="str">
        <f aca="false">D31</f>
        <v>E</v>
      </c>
      <c r="E32" s="33" t="str">
        <f aca="false">CONCATENATE(D32,COUNTIF($D$5:D32,D32))</f>
        <v>E6</v>
      </c>
      <c r="F32" s="60" t="str">
        <f aca="false">CONCATENATE("Valor Total do Contrato por ",12," Meses")</f>
        <v>Valor Total do Contrato por 12 Meses</v>
      </c>
      <c r="G32" s="47" t="str">
        <f aca="false">CONCATENATE(E31," x 12 meses")</f>
        <v>E5 x 12 meses</v>
      </c>
      <c r="H32" s="47"/>
      <c r="I32" s="48" t="n">
        <f aca="false">I31*12</f>
        <v>3256059.48</v>
      </c>
      <c r="J32" s="49" t="n">
        <f aca="false">J31*12</f>
        <v>0</v>
      </c>
    </row>
    <row r="33" customFormat="false" ht="6" hidden="false" customHeight="true" outlineLevel="0" collapsed="false"/>
    <row r="34" customFormat="false" ht="15" hidden="false" customHeight="false" outlineLevel="0" collapsed="false">
      <c r="D34" s="1" t="str">
        <f aca="false">D29</f>
        <v>E</v>
      </c>
      <c r="E34" s="33" t="str">
        <f aca="false">CONCATENATE(D34,COUNTIF($D$5:D34,D34))</f>
        <v>E7</v>
      </c>
      <c r="F34" s="46" t="str">
        <f aca="false">CONCATENATE("Valor da mão de obra por hora efetiva de trabalho")</f>
        <v>Valor da mão de obra por hora efetiva de trabalho</v>
      </c>
      <c r="G34" s="47" t="str">
        <f aca="false">_xlfn.CONCAT(E31," / (",I15," x 8 horas/dia x ",21.726192,")")</f>
        <v>E5 / (60 x 8 horas/dia x 21,726192)</v>
      </c>
      <c r="H34" s="47"/>
      <c r="I34" s="48" t="n">
        <f aca="false">I31/(8*21.72619048*I15)</f>
        <v>26.0187401324241</v>
      </c>
      <c r="J34" s="49" t="n">
        <f aca="false">J31/(8*21.72619048*J15)</f>
        <v>0</v>
      </c>
      <c r="K34" s="0" t="n">
        <f aca="false">365/7/12*5</f>
        <v>21.7261904761905</v>
      </c>
    </row>
    <row r="35" customFormat="false" ht="8.25" hidden="false" customHeight="true" outlineLevel="0" collapsed="false">
      <c r="E35" s="61"/>
      <c r="F35" s="61"/>
      <c r="G35" s="62"/>
      <c r="H35" s="63"/>
      <c r="I35" s="64"/>
      <c r="J35" s="61"/>
    </row>
    <row r="36" customFormat="false" ht="15" hidden="false" customHeight="false" outlineLevel="0" collapsed="false">
      <c r="E36" s="65"/>
      <c r="F36" s="65"/>
      <c r="G36" s="62" t="s">
        <v>34</v>
      </c>
      <c r="H36" s="63" t="s">
        <v>35</v>
      </c>
      <c r="I36" s="64"/>
      <c r="J36" s="64"/>
    </row>
    <row r="37" customFormat="false" ht="30" hidden="false" customHeight="true" outlineLevel="0" collapsed="false">
      <c r="E37" s="66" t="s">
        <v>36</v>
      </c>
      <c r="F37" s="66"/>
      <c r="G37" s="66"/>
      <c r="H37" s="65"/>
      <c r="I37" s="65"/>
      <c r="J37" s="65"/>
    </row>
    <row r="38" customFormat="false" ht="15.75" hidden="false" customHeight="true" outlineLevel="0" collapsed="false">
      <c r="E38" s="67" t="s">
        <v>37</v>
      </c>
      <c r="F38" s="67"/>
      <c r="G38" s="67"/>
      <c r="H38" s="68"/>
      <c r="I38" s="69"/>
      <c r="J38" s="69"/>
    </row>
    <row r="39" customFormat="false" ht="15.75" hidden="false" customHeight="true" outlineLevel="0" collapsed="false">
      <c r="E39" s="67" t="s">
        <v>38</v>
      </c>
      <c r="F39" s="67"/>
      <c r="G39" s="67"/>
      <c r="H39" s="68"/>
      <c r="I39" s="69"/>
      <c r="J39" s="69"/>
    </row>
    <row r="43" customFormat="false" ht="15" hidden="false" customHeight="false" outlineLevel="0" collapsed="false">
      <c r="I43" s="70" t="n">
        <v>12443.1178133333</v>
      </c>
      <c r="J43" s="70" t="n">
        <v>12443.1178133333</v>
      </c>
      <c r="K43" s="71" t="n">
        <f aca="false">J43*25/31</f>
        <v>10034.7724301075</v>
      </c>
    </row>
    <row r="44" customFormat="false" ht="15" hidden="false" customHeight="false" outlineLevel="0" collapsed="false">
      <c r="I44" s="70" t="n">
        <v>128.40225</v>
      </c>
      <c r="J44" s="70" t="n">
        <v>128.40225</v>
      </c>
      <c r="K44" s="71" t="n">
        <f aca="false">J44*25/31</f>
        <v>103.550201612903</v>
      </c>
    </row>
    <row r="45" customFormat="false" ht="15" hidden="false" customHeight="false" outlineLevel="0" collapsed="false">
      <c r="I45" s="70" t="n">
        <v>266.483104219755</v>
      </c>
      <c r="J45" s="70" t="n">
        <v>266.483104219755</v>
      </c>
      <c r="K45" s="71" t="n">
        <f aca="false">J45*25/31</f>
        <v>214.90572920948</v>
      </c>
    </row>
    <row r="46" customFormat="false" ht="15" hidden="false" customHeight="false" outlineLevel="0" collapsed="false">
      <c r="I46" s="70" t="n">
        <v>35.4598438691096</v>
      </c>
      <c r="J46" s="70" t="n">
        <v>35.4598438691096</v>
      </c>
      <c r="K46" s="71" t="n">
        <f aca="false">J46*25/31</f>
        <v>28.59664828154</v>
      </c>
    </row>
    <row r="47" customFormat="false" ht="15" hidden="false" customHeight="false" outlineLevel="0" collapsed="false">
      <c r="I47" s="70" t="n">
        <v>464.58</v>
      </c>
      <c r="J47" s="70" t="n">
        <v>464.58</v>
      </c>
      <c r="K47" s="71" t="n">
        <f aca="false">J47*25/31</f>
        <v>374.661290322581</v>
      </c>
    </row>
    <row r="48" customFormat="false" ht="15" hidden="false" customHeight="false" outlineLevel="0" collapsed="false">
      <c r="I48" s="70" t="n">
        <v>1790.6775</v>
      </c>
      <c r="J48" s="70" t="n">
        <v>1790.6775</v>
      </c>
      <c r="K48" s="71" t="n">
        <f aca="false">J48*25/31</f>
        <v>1444.09475806452</v>
      </c>
    </row>
    <row r="49" customFormat="false" ht="15" hidden="false" customHeight="false" outlineLevel="0" collapsed="false">
      <c r="I49" s="70" t="n">
        <v>715.58848019027</v>
      </c>
      <c r="J49" s="70" t="n">
        <v>715.58848019027</v>
      </c>
      <c r="K49" s="71" t="n">
        <f aca="false">J49*25/31</f>
        <v>577.087484024411</v>
      </c>
    </row>
    <row r="50" customFormat="false" ht="15" hidden="false" customHeight="false" outlineLevel="0" collapsed="false">
      <c r="I50" s="70" t="n">
        <v>882.528010832815</v>
      </c>
      <c r="J50" s="70" t="n">
        <v>882.528010832815</v>
      </c>
      <c r="K50" s="71" t="n">
        <f aca="false">J50*25/31</f>
        <v>711.716137768399</v>
      </c>
    </row>
    <row r="51" customFormat="false" ht="15" hidden="false" customHeight="false" outlineLevel="0" collapsed="false">
      <c r="I51" s="70" t="n">
        <v>1001.66008546705</v>
      </c>
      <c r="J51" s="70" t="n">
        <v>1001.66008546705</v>
      </c>
      <c r="K51" s="71" t="n">
        <f aca="false">J51*25/31</f>
        <v>807.790391505683</v>
      </c>
    </row>
    <row r="52" customFormat="false" ht="15" hidden="false" customHeight="false" outlineLevel="0" collapsed="false">
      <c r="I52" s="70" t="n">
        <v>17728.4970879123</v>
      </c>
      <c r="J52" s="70" t="n">
        <v>17728.4970879123</v>
      </c>
      <c r="K52" s="71" t="n">
        <f aca="false">J52*25/31</f>
        <v>14297.175070897</v>
      </c>
    </row>
    <row r="53" customFormat="false" ht="15" hidden="false" customHeight="false" outlineLevel="0" collapsed="false">
      <c r="I53" s="70" t="n">
        <v>212741.965054948</v>
      </c>
      <c r="J53" s="70" t="n">
        <v>212741.965054948</v>
      </c>
    </row>
  </sheetData>
  <sheetProtection algorithmName="SHA-512" hashValue="LKp0+cJVEvnFBMYEi/55d/S4jbjRaB0b2Q1mVj1U6LzeuXE5uKOdPs/5cCkt72K+VhwM8Dhz1RtJnAQ7abJhMA==" saltValue="JSPQri5qTO1s8m+79bhIcw==" spinCount="100000" sheet="true" objects="true" scenarios="true"/>
  <mergeCells count="27">
    <mergeCell ref="E1:J1"/>
    <mergeCell ref="F2:J2"/>
    <mergeCell ref="F3:J3"/>
    <mergeCell ref="G6:H6"/>
    <mergeCell ref="G7:H7"/>
    <mergeCell ref="G8:H8"/>
    <mergeCell ref="G9:H9"/>
    <mergeCell ref="G11:H11"/>
    <mergeCell ref="G12:H12"/>
    <mergeCell ref="G13:H13"/>
    <mergeCell ref="G14:H14"/>
    <mergeCell ref="G15:H15"/>
    <mergeCell ref="G16:H16"/>
    <mergeCell ref="G19:H19"/>
    <mergeCell ref="G20:H20"/>
    <mergeCell ref="G21:H21"/>
    <mergeCell ref="G24:H24"/>
    <mergeCell ref="G27:H27"/>
    <mergeCell ref="G28:H28"/>
    <mergeCell ref="G29:H29"/>
    <mergeCell ref="G30:H30"/>
    <mergeCell ref="G31:H31"/>
    <mergeCell ref="G32:H32"/>
    <mergeCell ref="G34:H34"/>
    <mergeCell ref="E37:G37"/>
    <mergeCell ref="E38:G38"/>
    <mergeCell ref="E39:G39"/>
  </mergeCells>
  <dataValidations count="2">
    <dataValidation allowBlank="true" errorStyle="stop" operator="between" showDropDown="false" showErrorMessage="true" showInputMessage="true" sqref="C7:C8 C14:C16" type="list">
      <formula1>#ref!</formula1>
      <formula2>0</formula2>
    </dataValidation>
    <dataValidation allowBlank="true" errorStyle="stop" operator="between" showDropDown="false" showErrorMessage="true" showInputMessage="true" sqref="A7:B8 A14:B16 A19:A20" type="list">
      <formula1>#ref!</formula1>
      <formula2>0</formula2>
    </dataValidation>
  </dataValidations>
  <printOptions headings="false" gridLines="false" gridLinesSet="true" horizontalCentered="true" verticalCentered="false"/>
  <pageMargins left="0.157638888888889" right="0.236111111111111" top="0.511805555555556" bottom="0.511805555555556" header="0.511811023622047" footer="0.511811023622047"/>
  <pageSetup paperSize="9" scale="8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53"/>
  <sheetViews>
    <sheetView showFormulas="false" showGridLines="false" showRowColHeaders="true" showZeros="true" rightToLeft="false" tabSelected="false" showOutlineSymbols="true" defaultGridColor="true" view="pageBreakPreview" topLeftCell="C1" colorId="64" zoomScale="100" zoomScaleNormal="85" zoomScalePageLayoutView="100" workbookViewId="0">
      <pane xSplit="0" ySplit="4" topLeftCell="A5" activePane="bottomLeft" state="frozen"/>
      <selection pane="topLeft" activeCell="C1" activeCellId="0" sqref="C1"/>
      <selection pane="bottomLeft" activeCell="I7" activeCellId="0" sqref="I7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9.14"/>
    <col collapsed="false" customWidth="true" hidden="false" outlineLevel="0" max="2" min="2" style="1" width="11.43"/>
    <col collapsed="false" customWidth="true" hidden="false" outlineLevel="0" max="3" min="3" style="1" width="9.14"/>
    <col collapsed="false" customWidth="true" hidden="false" outlineLevel="0" max="4" min="4" style="1" width="3.86"/>
    <col collapsed="false" customWidth="true" hidden="false" outlineLevel="0" max="5" min="5" style="0" width="5.14"/>
    <col collapsed="false" customWidth="true" hidden="false" outlineLevel="0" max="6" min="6" style="2" width="38.86"/>
    <col collapsed="false" customWidth="true" hidden="false" outlineLevel="0" max="7" min="7" style="2" width="18.86"/>
    <col collapsed="false" customWidth="true" hidden="false" outlineLevel="0" max="8" min="8" style="0" width="11.85"/>
    <col collapsed="false" customWidth="true" hidden="false" outlineLevel="0" max="10" min="9" style="0" width="19.29"/>
    <col collapsed="false" customWidth="true" hidden="false" outlineLevel="0" max="11" min="11" style="0" width="13.71"/>
    <col collapsed="false" customWidth="true" hidden="false" outlineLevel="0" max="12" min="12" style="0" width="14.29"/>
    <col collapsed="false" customWidth="true" hidden="false" outlineLevel="0" max="14" min="14" style="0" width="13.29"/>
  </cols>
  <sheetData>
    <row r="1" customFormat="false" ht="17.35" hidden="false" customHeight="false" outlineLevel="0" collapsed="false">
      <c r="E1" s="3" t="s">
        <v>0</v>
      </c>
      <c r="F1" s="3"/>
      <c r="G1" s="3"/>
      <c r="H1" s="3"/>
      <c r="I1" s="3"/>
      <c r="J1" s="3"/>
    </row>
    <row r="2" customFormat="false" ht="15" hidden="false" customHeight="false" outlineLevel="0" collapsed="false">
      <c r="E2" s="4" t="s">
        <v>1</v>
      </c>
      <c r="F2" s="5" t="s">
        <v>2</v>
      </c>
      <c r="G2" s="5"/>
      <c r="H2" s="5"/>
      <c r="I2" s="5"/>
      <c r="J2" s="5"/>
    </row>
    <row r="3" customFormat="false" ht="33.75" hidden="false" customHeight="true" outlineLevel="0" collapsed="false">
      <c r="E3" s="6"/>
      <c r="F3" s="7" t="s">
        <v>40</v>
      </c>
      <c r="G3" s="7"/>
      <c r="H3" s="7"/>
      <c r="I3" s="7"/>
      <c r="J3" s="7"/>
    </row>
    <row r="4" customFormat="false" ht="6" hidden="false" customHeight="true" outlineLevel="0" collapsed="false"/>
    <row r="5" customFormat="false" ht="18.75" hidden="false" customHeight="true" outlineLevel="0" collapsed="false">
      <c r="E5" s="8"/>
      <c r="F5" s="9" t="s">
        <v>4</v>
      </c>
      <c r="G5" s="9"/>
      <c r="H5" s="9"/>
      <c r="I5" s="10" t="s">
        <v>5</v>
      </c>
      <c r="J5" s="11" t="s">
        <v>6</v>
      </c>
    </row>
    <row r="6" customFormat="false" ht="15" hidden="false" customHeight="false" outlineLevel="0" collapsed="false">
      <c r="E6" s="12"/>
      <c r="F6" s="13" t="s">
        <v>7</v>
      </c>
      <c r="G6" s="14" t="s">
        <v>8</v>
      </c>
      <c r="H6" s="14"/>
      <c r="I6" s="15" t="s">
        <v>9</v>
      </c>
      <c r="J6" s="16" t="s">
        <v>9</v>
      </c>
    </row>
    <row r="7" customFormat="false" ht="15" hidden="false" customHeight="false" outlineLevel="0" collapsed="false">
      <c r="D7" s="1" t="s">
        <v>10</v>
      </c>
      <c r="E7" s="17" t="str">
        <f aca="false">CONCATENATE(D7,COUNTIF($D$5:D7,D7))</f>
        <v>B1</v>
      </c>
      <c r="F7" s="18" t="s">
        <v>11</v>
      </c>
      <c r="G7" s="19"/>
      <c r="H7" s="19"/>
      <c r="I7" s="20" t="n">
        <v>1400.46363636364</v>
      </c>
      <c r="J7" s="21"/>
    </row>
    <row r="8" s="1" customFormat="true" ht="15" hidden="false" customHeight="false" outlineLevel="0" collapsed="false">
      <c r="A8" s="1" t="s">
        <v>12</v>
      </c>
      <c r="C8" s="1" t="s">
        <v>4</v>
      </c>
      <c r="D8" s="1" t="s">
        <v>10</v>
      </c>
      <c r="E8" s="17" t="str">
        <f aca="false">CONCATENATE(D8,COUNTIF($D$5:D8,D8))</f>
        <v>B2</v>
      </c>
      <c r="F8" s="18" t="s">
        <v>12</v>
      </c>
      <c r="G8" s="19"/>
      <c r="H8" s="19"/>
      <c r="I8" s="20" t="n">
        <f aca="false">SUM(I7)*(0.2)</f>
        <v>280.092727272727</v>
      </c>
      <c r="J8" s="21"/>
    </row>
    <row r="9" customFormat="false" ht="15" hidden="false" customHeight="false" outlineLevel="0" collapsed="false">
      <c r="D9" s="1" t="s">
        <v>10</v>
      </c>
      <c r="E9" s="17" t="str">
        <f aca="false">CONCATENATE(D9,COUNTIF($D$5:D9,D9))</f>
        <v>B3</v>
      </c>
      <c r="F9" s="22" t="s">
        <v>13</v>
      </c>
      <c r="G9" s="23" t="str">
        <f aca="false">CONCATENATE(E7," x (1 +",E8,")")</f>
        <v>B1 x (1 +B2)</v>
      </c>
      <c r="H9" s="23"/>
      <c r="I9" s="24" t="n">
        <f aca="false">I7+I8</f>
        <v>1680.55636363636</v>
      </c>
      <c r="J9" s="25" t="n">
        <f aca="false">J7+J8</f>
        <v>0</v>
      </c>
    </row>
    <row r="10" customFormat="false" ht="15" hidden="false" customHeight="false" outlineLevel="0" collapsed="false">
      <c r="A10" s="1" t="s">
        <v>14</v>
      </c>
      <c r="C10" s="1" t="s">
        <v>4</v>
      </c>
      <c r="D10" s="1" t="s">
        <v>10</v>
      </c>
      <c r="E10" s="17" t="str">
        <f aca="false">CONCATENATE(D10,COUNTIF($D$5:D10,D10))</f>
        <v>B4</v>
      </c>
      <c r="F10" s="18" t="s">
        <v>15</v>
      </c>
      <c r="G10" s="19"/>
      <c r="H10" s="19"/>
      <c r="I10" s="26" t="n">
        <v>1186.64</v>
      </c>
      <c r="J10" s="21"/>
    </row>
    <row r="11" customFormat="false" ht="23.25" hidden="false" customHeight="true" outlineLevel="0" collapsed="false">
      <c r="D11" s="1" t="s">
        <v>10</v>
      </c>
      <c r="E11" s="17" t="str">
        <f aca="false">CONCATENATE(D11,COUNTIF($D$5:D11,D11))</f>
        <v>B5</v>
      </c>
      <c r="F11" s="18" t="s">
        <v>16</v>
      </c>
      <c r="G11" s="27"/>
      <c r="H11" s="27"/>
      <c r="I11" s="28" t="n">
        <v>350.5</v>
      </c>
      <c r="J11" s="21"/>
    </row>
    <row r="12" customFormat="false" ht="15" hidden="false" customHeight="false" outlineLevel="0" collapsed="false">
      <c r="D12" s="1" t="s">
        <v>10</v>
      </c>
      <c r="E12" s="17" t="str">
        <f aca="false">CONCATENATE(D12,COUNTIF($D$5:D12,D12))</f>
        <v>B6</v>
      </c>
      <c r="F12" s="18" t="s">
        <v>17</v>
      </c>
      <c r="G12" s="27"/>
      <c r="H12" s="27"/>
      <c r="I12" s="28" t="n">
        <v>411.58</v>
      </c>
      <c r="J12" s="21"/>
    </row>
    <row r="13" customFormat="false" ht="15" hidden="false" customHeight="false" outlineLevel="0" collapsed="false">
      <c r="D13" s="1" t="s">
        <v>10</v>
      </c>
      <c r="E13" s="17" t="str">
        <f aca="false">CONCATENATE(D13,COUNTIF($D$5:D13,D13))</f>
        <v>B7</v>
      </c>
      <c r="F13" s="18" t="s">
        <v>18</v>
      </c>
      <c r="G13" s="27"/>
      <c r="H13" s="27"/>
      <c r="I13" s="28" t="n">
        <v>394.69</v>
      </c>
      <c r="J13" s="21"/>
    </row>
    <row r="14" customFormat="false" ht="15" hidden="false" customHeight="false" outlineLevel="0" collapsed="false">
      <c r="D14" s="1" t="s">
        <v>10</v>
      </c>
      <c r="E14" s="17" t="str">
        <f aca="false">CONCATENATE(D14,COUNTIF($D$5:D14,D14))</f>
        <v>B8</v>
      </c>
      <c r="F14" s="22" t="s">
        <v>19</v>
      </c>
      <c r="G14" s="23" t="str">
        <f aca="false">CONCATENATE("Soma (",E9," : ",E12,")")</f>
        <v>Soma (B3 : B6)</v>
      </c>
      <c r="H14" s="23" t="n">
        <f aca="false">CONCATENATE("Soma (",E9," : ",#REF!,")")</f>
        <v>0</v>
      </c>
      <c r="I14" s="24" t="n">
        <f aca="false">SUM(I9:I13)</f>
        <v>4023.96636363636</v>
      </c>
      <c r="J14" s="25" t="n">
        <f aca="false">SUM(J9:J13)</f>
        <v>0</v>
      </c>
    </row>
    <row r="15" customFormat="false" ht="15" hidden="false" customHeight="false" outlineLevel="0" collapsed="false">
      <c r="A15" s="1" t="s">
        <v>20</v>
      </c>
      <c r="B15" s="1" t="s">
        <v>21</v>
      </c>
      <c r="C15" s="1" t="s">
        <v>4</v>
      </c>
      <c r="D15" s="1" t="s">
        <v>10</v>
      </c>
      <c r="E15" s="17" t="str">
        <f aca="false">CONCATENATE(D15,COUNTIF($D$5:D15,D15))</f>
        <v>B9</v>
      </c>
      <c r="F15" s="29" t="s">
        <v>22</v>
      </c>
      <c r="G15" s="30"/>
      <c r="H15" s="30"/>
      <c r="I15" s="31" t="n">
        <v>30</v>
      </c>
      <c r="J15" s="32" t="n">
        <f aca="false">I15</f>
        <v>30</v>
      </c>
    </row>
    <row r="16" customFormat="false" ht="15.75" hidden="false" customHeight="true" outlineLevel="0" collapsed="false">
      <c r="D16" s="1" t="s">
        <v>10</v>
      </c>
      <c r="E16" s="33" t="str">
        <f aca="false">CONCATENATE(D16,COUNTIF($D$5:D16,D16))</f>
        <v>B10</v>
      </c>
      <c r="F16" s="34" t="str">
        <f aca="false">_xlfn.CONCAT("Total de Despesas de Pessoal"," (R$/Mês)")</f>
        <v>Total de Despesas de Pessoal (R$/Mês)</v>
      </c>
      <c r="G16" s="35" t="str">
        <f aca="false">CONCATENATE(E14," x ",E15)</f>
        <v>B8 x B9</v>
      </c>
      <c r="H16" s="35"/>
      <c r="I16" s="36" t="n">
        <f aca="false">I14*I15</f>
        <v>120718.990909091</v>
      </c>
      <c r="J16" s="37" t="n">
        <f aca="false">J14*J15</f>
        <v>0</v>
      </c>
    </row>
    <row r="17" customFormat="false" ht="6.75" hidden="false" customHeight="true" outlineLevel="0" collapsed="false">
      <c r="J17" s="38"/>
    </row>
    <row r="18" customFormat="false" ht="17.35" hidden="false" customHeight="false" outlineLevel="0" collapsed="false">
      <c r="E18" s="39"/>
      <c r="F18" s="40" t="s">
        <v>23</v>
      </c>
      <c r="G18" s="41"/>
      <c r="H18" s="41"/>
      <c r="I18" s="42" t="s">
        <v>5</v>
      </c>
      <c r="J18" s="11" t="s">
        <v>6</v>
      </c>
    </row>
    <row r="19" customFormat="false" ht="15.75" hidden="false" customHeight="true" outlineLevel="0" collapsed="false">
      <c r="D19" s="1" t="s">
        <v>24</v>
      </c>
      <c r="E19" s="17" t="str">
        <f aca="false">CONCATENATE(D19,COUNTIF($D$5:D19,D19))</f>
        <v>C1</v>
      </c>
      <c r="F19" s="43" t="s">
        <v>25</v>
      </c>
      <c r="G19" s="27"/>
      <c r="H19" s="27"/>
      <c r="I19" s="44" t="n">
        <f aca="false">(0.0473)*($I$16)</f>
        <v>5710.00827</v>
      </c>
      <c r="J19" s="45"/>
    </row>
    <row r="20" customFormat="false" ht="15" hidden="false" customHeight="false" outlineLevel="0" collapsed="false">
      <c r="A20" s="1" t="s">
        <v>26</v>
      </c>
      <c r="D20" s="1" t="str">
        <f aca="false">D19</f>
        <v>C</v>
      </c>
      <c r="E20" s="17" t="str">
        <f aca="false">CONCATENATE(D20,COUNTIF($D$5:D20,D20))</f>
        <v>C2</v>
      </c>
      <c r="F20" s="18" t="s">
        <v>27</v>
      </c>
      <c r="G20" s="27"/>
      <c r="H20" s="27"/>
      <c r="I20" s="44" t="n">
        <f aca="false">(($I$16)+I19)*0.0557</f>
        <v>7042.09525427536</v>
      </c>
      <c r="J20" s="45"/>
    </row>
    <row r="21" customFormat="false" ht="15" hidden="false" customHeight="false" outlineLevel="0" collapsed="false">
      <c r="D21" s="1" t="str">
        <f aca="false">D20</f>
        <v>C</v>
      </c>
      <c r="E21" s="33" t="str">
        <f aca="false">CONCATENATE(D21,COUNTIF($D$5:D21,D21))</f>
        <v>C3</v>
      </c>
      <c r="F21" s="46" t="s">
        <v>28</v>
      </c>
      <c r="G21" s="47" t="str">
        <f aca="false">CONCATENATE(E19," + ",E20)</f>
        <v>C1 + C2</v>
      </c>
      <c r="H21" s="47"/>
      <c r="I21" s="48" t="n">
        <f aca="false">SUM(I19:I20)</f>
        <v>12752.1035242754</v>
      </c>
      <c r="J21" s="49" t="n">
        <f aca="false">SUM(J19:J20)</f>
        <v>0</v>
      </c>
    </row>
    <row r="22" customFormat="false" ht="5.25" hidden="false" customHeight="true" outlineLevel="0" collapsed="false">
      <c r="J22" s="38"/>
    </row>
    <row r="23" customFormat="false" ht="15.75" hidden="false" customHeight="true" outlineLevel="0" collapsed="false">
      <c r="E23" s="39"/>
      <c r="F23" s="40" t="s">
        <v>29</v>
      </c>
      <c r="G23" s="41"/>
      <c r="H23" s="41"/>
      <c r="I23" s="42" t="s">
        <v>5</v>
      </c>
      <c r="J23" s="11" t="s">
        <v>6</v>
      </c>
    </row>
    <row r="24" customFormat="false" ht="15" hidden="false" customHeight="true" outlineLevel="0" collapsed="false">
      <c r="D24" s="1" t="s">
        <v>30</v>
      </c>
      <c r="E24" s="50" t="str">
        <f aca="false">CONCATENATE(D24,COUNTIF($D$5:D24,D24))</f>
        <v>D1</v>
      </c>
      <c r="F24" s="51" t="s">
        <v>29</v>
      </c>
      <c r="G24" s="52"/>
      <c r="H24" s="52"/>
      <c r="I24" s="53" t="n">
        <f aca="false">ROUND(SUM(I16,I21)/(100%-0.0565)*0.0565,2)</f>
        <v>7992.7</v>
      </c>
      <c r="J24" s="45"/>
    </row>
    <row r="25" customFormat="false" ht="5.25" hidden="false" customHeight="true" outlineLevel="0" collapsed="false">
      <c r="J25" s="38"/>
    </row>
    <row r="26" customFormat="false" ht="17.25" hidden="false" customHeight="true" outlineLevel="0" collapsed="false">
      <c r="E26" s="39"/>
      <c r="F26" s="40" t="s">
        <v>31</v>
      </c>
      <c r="G26" s="41"/>
      <c r="H26" s="41"/>
      <c r="I26" s="42" t="s">
        <v>5</v>
      </c>
      <c r="J26" s="11" t="s">
        <v>6</v>
      </c>
    </row>
    <row r="27" customFormat="false" ht="15" hidden="false" customHeight="false" outlineLevel="0" collapsed="false">
      <c r="D27" s="1" t="s">
        <v>32</v>
      </c>
      <c r="E27" s="33" t="str">
        <f aca="false">CONCATENATE(D27,COUNTIF($D$5:D27,D27))</f>
        <v>E1</v>
      </c>
      <c r="F27" s="54" t="s">
        <v>4</v>
      </c>
      <c r="G27" s="55" t="str">
        <f aca="false">E16</f>
        <v>B10</v>
      </c>
      <c r="H27" s="55"/>
      <c r="I27" s="56" t="n">
        <f aca="false">ROUND(I16,2)</f>
        <v>120718.99</v>
      </c>
      <c r="J27" s="57" t="n">
        <f aca="false">ROUND(J16,2)</f>
        <v>0</v>
      </c>
    </row>
    <row r="28" customFormat="false" ht="15" hidden="false" customHeight="false" outlineLevel="0" collapsed="false">
      <c r="D28" s="1" t="str">
        <f aca="false">D27</f>
        <v>E</v>
      </c>
      <c r="E28" s="33" t="str">
        <f aca="false">CONCATENATE(D28,COUNTIF($D$5:D28,D28))</f>
        <v>E2</v>
      </c>
      <c r="F28" s="54" t="str">
        <f aca="false">F19</f>
        <v>Despesas Administrativas</v>
      </c>
      <c r="G28" s="55" t="str">
        <f aca="false">E19</f>
        <v>C1</v>
      </c>
      <c r="H28" s="55"/>
      <c r="I28" s="56" t="n">
        <f aca="false">ROUND(I19,2)</f>
        <v>5710.01</v>
      </c>
      <c r="J28" s="57" t="n">
        <f aca="false">ROUND(J19,2)</f>
        <v>0</v>
      </c>
    </row>
    <row r="29" customFormat="false" ht="15" hidden="false" customHeight="false" outlineLevel="0" collapsed="false">
      <c r="D29" s="1" t="str">
        <f aca="false">D28</f>
        <v>E</v>
      </c>
      <c r="E29" s="33" t="str">
        <f aca="false">CONCATENATE(D29,COUNTIF($D$5:D29,D29))</f>
        <v>E3</v>
      </c>
      <c r="F29" s="54" t="str">
        <f aca="false">F20</f>
        <v>Lucro</v>
      </c>
      <c r="G29" s="55" t="str">
        <f aca="false">E20</f>
        <v>C2</v>
      </c>
      <c r="H29" s="55"/>
      <c r="I29" s="56" t="n">
        <f aca="false">ROUND(I20,2)</f>
        <v>7042.1</v>
      </c>
      <c r="J29" s="57" t="n">
        <f aca="false">ROUND(J20,2)</f>
        <v>0</v>
      </c>
    </row>
    <row r="30" customFormat="false" ht="15" hidden="false" customHeight="false" outlineLevel="0" collapsed="false">
      <c r="D30" s="1" t="str">
        <f aca="false">D29</f>
        <v>E</v>
      </c>
      <c r="E30" s="33" t="str">
        <f aca="false">CONCATENATE(D30,COUNTIF($D$5:D30,D30))</f>
        <v>E4</v>
      </c>
      <c r="F30" s="54" t="str">
        <f aca="false">F23</f>
        <v>Tributos</v>
      </c>
      <c r="G30" s="55" t="str">
        <f aca="false">E24</f>
        <v>D1</v>
      </c>
      <c r="H30" s="55"/>
      <c r="I30" s="56" t="n">
        <f aca="false">I24</f>
        <v>7992.7</v>
      </c>
      <c r="J30" s="57" t="n">
        <f aca="false">J24</f>
        <v>0</v>
      </c>
    </row>
    <row r="31" customFormat="false" ht="15" hidden="false" customHeight="false" outlineLevel="0" collapsed="false">
      <c r="D31" s="1" t="str">
        <f aca="false">D28</f>
        <v>E</v>
      </c>
      <c r="E31" s="33" t="str">
        <f aca="false">CONCATENATE(D31,COUNTIF($D$5:D31,D31))</f>
        <v>E5</v>
      </c>
      <c r="F31" s="22" t="s">
        <v>33</v>
      </c>
      <c r="G31" s="23" t="str">
        <f aca="false">CONCATENATE("Soma (",E27,":",E30,")")</f>
        <v>Soma (E1:E4)</v>
      </c>
      <c r="H31" s="23"/>
      <c r="I31" s="58" t="n">
        <f aca="false">SUM(I27:I30)</f>
        <v>141463.8</v>
      </c>
      <c r="J31" s="59" t="n">
        <f aca="false">SUM(J27:J30)</f>
        <v>0</v>
      </c>
    </row>
    <row r="32" customFormat="false" ht="15" hidden="false" customHeight="false" outlineLevel="0" collapsed="false">
      <c r="D32" s="1" t="str">
        <f aca="false">D31</f>
        <v>E</v>
      </c>
      <c r="E32" s="33" t="str">
        <f aca="false">CONCATENATE(D32,COUNTIF($D$5:D32,D32))</f>
        <v>E6</v>
      </c>
      <c r="F32" s="60" t="str">
        <f aca="false">CONCATENATE("Valor Total do Contrato por ",12," Meses")</f>
        <v>Valor Total do Contrato por 12 Meses</v>
      </c>
      <c r="G32" s="47" t="str">
        <f aca="false">CONCATENATE(E31," x 12 meses")</f>
        <v>E5 x 12 meses</v>
      </c>
      <c r="H32" s="47"/>
      <c r="I32" s="48" t="n">
        <f aca="false">I31*12</f>
        <v>1697565.6</v>
      </c>
      <c r="J32" s="49" t="n">
        <f aca="false">J31*12</f>
        <v>0</v>
      </c>
    </row>
    <row r="33" customFormat="false" ht="6" hidden="false" customHeight="true" outlineLevel="0" collapsed="false"/>
    <row r="34" customFormat="false" ht="15" hidden="false" customHeight="false" outlineLevel="0" collapsed="false">
      <c r="D34" s="1" t="str">
        <f aca="false">D29</f>
        <v>E</v>
      </c>
      <c r="E34" s="33" t="str">
        <f aca="false">CONCATENATE(D34,COUNTIF($D$5:D34,D34))</f>
        <v>E7</v>
      </c>
      <c r="F34" s="46" t="str">
        <f aca="false">CONCATENATE("Valor da mão de obra por hora efetiva de trabalho")</f>
        <v>Valor da mão de obra por hora efetiva de trabalho</v>
      </c>
      <c r="G34" s="47" t="str">
        <f aca="false">_xlfn.CONCAT(E31," / (",I15," x 8 horas/dia x ",21.726192,")")</f>
        <v>E5 / (30 x 8 horas/dia x 21,726192)</v>
      </c>
      <c r="H34" s="47"/>
      <c r="I34" s="48" t="n">
        <f aca="false">I31/(8*21.72619048*I15)</f>
        <v>27.1300438308594</v>
      </c>
      <c r="J34" s="49" t="n">
        <f aca="false">J31/(8*21.72619048*J15)</f>
        <v>0</v>
      </c>
      <c r="K34" s="0" t="n">
        <f aca="false">365/7/12*5</f>
        <v>21.7261904761905</v>
      </c>
    </row>
    <row r="35" customFormat="false" ht="8.25" hidden="false" customHeight="true" outlineLevel="0" collapsed="false">
      <c r="E35" s="61"/>
      <c r="F35" s="61"/>
      <c r="G35" s="62"/>
      <c r="H35" s="63"/>
      <c r="I35" s="64"/>
      <c r="J35" s="61"/>
    </row>
    <row r="36" customFormat="false" ht="15" hidden="false" customHeight="false" outlineLevel="0" collapsed="false">
      <c r="E36" s="65"/>
      <c r="F36" s="65"/>
      <c r="G36" s="62" t="s">
        <v>34</v>
      </c>
      <c r="H36" s="63" t="s">
        <v>35</v>
      </c>
      <c r="I36" s="64"/>
      <c r="J36" s="64"/>
    </row>
    <row r="37" customFormat="false" ht="30" hidden="false" customHeight="true" outlineLevel="0" collapsed="false">
      <c r="E37" s="66" t="s">
        <v>36</v>
      </c>
      <c r="F37" s="66"/>
      <c r="G37" s="66"/>
      <c r="H37" s="65"/>
      <c r="I37" s="65"/>
      <c r="J37" s="65"/>
    </row>
    <row r="38" customFormat="false" ht="15.75" hidden="false" customHeight="true" outlineLevel="0" collapsed="false">
      <c r="E38" s="67" t="s">
        <v>37</v>
      </c>
      <c r="F38" s="67"/>
      <c r="G38" s="67"/>
      <c r="H38" s="68"/>
      <c r="I38" s="69"/>
      <c r="J38" s="69"/>
    </row>
    <row r="39" customFormat="false" ht="15.75" hidden="false" customHeight="true" outlineLevel="0" collapsed="false">
      <c r="E39" s="67" t="s">
        <v>38</v>
      </c>
      <c r="F39" s="67"/>
      <c r="G39" s="67"/>
      <c r="H39" s="68"/>
      <c r="I39" s="69"/>
      <c r="J39" s="69"/>
    </row>
    <row r="43" customFormat="false" ht="15" hidden="false" customHeight="false" outlineLevel="0" collapsed="false">
      <c r="I43" s="70" t="n">
        <v>12443.1178133333</v>
      </c>
      <c r="J43" s="70" t="n">
        <v>12443.1178133333</v>
      </c>
      <c r="K43" s="71" t="n">
        <f aca="false">J43*25/31</f>
        <v>10034.7724301075</v>
      </c>
    </row>
    <row r="44" customFormat="false" ht="15" hidden="false" customHeight="false" outlineLevel="0" collapsed="false">
      <c r="I44" s="70" t="n">
        <v>128.40225</v>
      </c>
      <c r="J44" s="70" t="n">
        <v>128.40225</v>
      </c>
      <c r="K44" s="71" t="n">
        <f aca="false">J44*25/31</f>
        <v>103.550201612903</v>
      </c>
    </row>
    <row r="45" customFormat="false" ht="15" hidden="false" customHeight="false" outlineLevel="0" collapsed="false">
      <c r="I45" s="70" t="n">
        <v>266.483104219755</v>
      </c>
      <c r="J45" s="70" t="n">
        <v>266.483104219755</v>
      </c>
      <c r="K45" s="71" t="n">
        <f aca="false">J45*25/31</f>
        <v>214.90572920948</v>
      </c>
    </row>
    <row r="46" customFormat="false" ht="15" hidden="false" customHeight="false" outlineLevel="0" collapsed="false">
      <c r="I46" s="70" t="n">
        <v>35.4598438691096</v>
      </c>
      <c r="J46" s="70" t="n">
        <v>35.4598438691096</v>
      </c>
      <c r="K46" s="71" t="n">
        <f aca="false">J46*25/31</f>
        <v>28.59664828154</v>
      </c>
    </row>
    <row r="47" customFormat="false" ht="15" hidden="false" customHeight="false" outlineLevel="0" collapsed="false">
      <c r="I47" s="70" t="n">
        <v>464.58</v>
      </c>
      <c r="J47" s="70" t="n">
        <v>464.58</v>
      </c>
      <c r="K47" s="71" t="n">
        <f aca="false">J47*25/31</f>
        <v>374.661290322581</v>
      </c>
    </row>
    <row r="48" customFormat="false" ht="15" hidden="false" customHeight="false" outlineLevel="0" collapsed="false">
      <c r="I48" s="70" t="n">
        <v>1790.6775</v>
      </c>
      <c r="J48" s="70" t="n">
        <v>1790.6775</v>
      </c>
      <c r="K48" s="71" t="n">
        <f aca="false">J48*25/31</f>
        <v>1444.09475806452</v>
      </c>
    </row>
    <row r="49" customFormat="false" ht="15" hidden="false" customHeight="false" outlineLevel="0" collapsed="false">
      <c r="I49" s="70" t="n">
        <v>715.58848019027</v>
      </c>
      <c r="J49" s="70" t="n">
        <v>715.58848019027</v>
      </c>
      <c r="K49" s="71" t="n">
        <f aca="false">J49*25/31</f>
        <v>577.087484024411</v>
      </c>
    </row>
    <row r="50" customFormat="false" ht="15" hidden="false" customHeight="false" outlineLevel="0" collapsed="false">
      <c r="I50" s="70" t="n">
        <v>882.528010832815</v>
      </c>
      <c r="J50" s="70" t="n">
        <v>882.528010832815</v>
      </c>
      <c r="K50" s="71" t="n">
        <f aca="false">J50*25/31</f>
        <v>711.716137768399</v>
      </c>
    </row>
    <row r="51" customFormat="false" ht="15" hidden="false" customHeight="false" outlineLevel="0" collapsed="false">
      <c r="I51" s="70" t="n">
        <v>1001.66008546705</v>
      </c>
      <c r="J51" s="70" t="n">
        <v>1001.66008546705</v>
      </c>
      <c r="K51" s="71" t="n">
        <f aca="false">J51*25/31</f>
        <v>807.790391505683</v>
      </c>
    </row>
    <row r="52" customFormat="false" ht="15" hidden="false" customHeight="false" outlineLevel="0" collapsed="false">
      <c r="I52" s="70" t="n">
        <v>17728.4970879123</v>
      </c>
      <c r="J52" s="70" t="n">
        <v>17728.4970879123</v>
      </c>
      <c r="K52" s="71" t="n">
        <f aca="false">J52*25/31</f>
        <v>14297.175070897</v>
      </c>
    </row>
    <row r="53" customFormat="false" ht="15" hidden="false" customHeight="false" outlineLevel="0" collapsed="false">
      <c r="I53" s="70" t="n">
        <v>212741.965054948</v>
      </c>
      <c r="J53" s="70" t="n">
        <v>212741.965054948</v>
      </c>
    </row>
  </sheetData>
  <sheetProtection algorithmName="SHA-512" hashValue="JC5NyqjXO7L34ncQy+zhNaz+DfQ22jhnZtKCsm08aik+UPJ4JNw1/54ZW5/MaxTjFF2c88AFPwxzzQ9vkaDsfA==" saltValue="RphQRg4zbPxR0r1c00LA3A==" spinCount="100000" sheet="true" objects="true" scenarios="true"/>
  <mergeCells count="27">
    <mergeCell ref="E1:J1"/>
    <mergeCell ref="F2:J2"/>
    <mergeCell ref="F3:J3"/>
    <mergeCell ref="G6:H6"/>
    <mergeCell ref="G7:H7"/>
    <mergeCell ref="G8:H8"/>
    <mergeCell ref="G9:H9"/>
    <mergeCell ref="G11:H11"/>
    <mergeCell ref="G12:H12"/>
    <mergeCell ref="G13:H13"/>
    <mergeCell ref="G14:H14"/>
    <mergeCell ref="G15:H15"/>
    <mergeCell ref="G16:H16"/>
    <mergeCell ref="G19:H19"/>
    <mergeCell ref="G20:H20"/>
    <mergeCell ref="G21:H21"/>
    <mergeCell ref="G24:H24"/>
    <mergeCell ref="G27:H27"/>
    <mergeCell ref="G28:H28"/>
    <mergeCell ref="G29:H29"/>
    <mergeCell ref="G30:H30"/>
    <mergeCell ref="G31:H31"/>
    <mergeCell ref="G32:H32"/>
    <mergeCell ref="G34:H34"/>
    <mergeCell ref="E37:G37"/>
    <mergeCell ref="E38:G38"/>
    <mergeCell ref="E39:G39"/>
  </mergeCells>
  <dataValidations count="2">
    <dataValidation allowBlank="true" errorStyle="stop" operator="between" showDropDown="false" showErrorMessage="true" showInputMessage="true" sqref="A7:A8 A14:A16 A19:A20" type="list">
      <formula1>#ref!</formula1>
      <formula2>0</formula2>
    </dataValidation>
    <dataValidation allowBlank="true" errorStyle="stop" operator="between" showDropDown="false" showErrorMessage="true" showInputMessage="true" sqref="B7:C8 B14:C16" type="list">
      <formula1>#ref!</formula1>
      <formula2>0</formula2>
    </dataValidation>
  </dataValidations>
  <printOptions headings="false" gridLines="false" gridLinesSet="true" horizontalCentered="true" verticalCentered="false"/>
  <pageMargins left="0.157638888888889" right="0.236111111111111" top="0.511805555555556" bottom="0.511805555555556" header="0.511811023622047" footer="0.511811023622047"/>
  <pageSetup paperSize="9" scale="8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53"/>
  <sheetViews>
    <sheetView showFormulas="false" showGridLines="false" showRowColHeaders="true" showZeros="true" rightToLeft="false" tabSelected="false" showOutlineSymbols="true" defaultGridColor="true" view="pageBreakPreview" topLeftCell="C1" colorId="64" zoomScale="100" zoomScaleNormal="85" zoomScalePageLayoutView="100" workbookViewId="0">
      <pane xSplit="0" ySplit="4" topLeftCell="A5" activePane="bottomLeft" state="frozen"/>
      <selection pane="topLeft" activeCell="C1" activeCellId="0" sqref="C1"/>
      <selection pane="bottomLeft" activeCell="F36" activeCellId="0" sqref="F36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9.14"/>
    <col collapsed="false" customWidth="true" hidden="false" outlineLevel="0" max="2" min="2" style="1" width="11.43"/>
    <col collapsed="false" customWidth="true" hidden="false" outlineLevel="0" max="3" min="3" style="1" width="9.14"/>
    <col collapsed="false" customWidth="true" hidden="false" outlineLevel="0" max="4" min="4" style="1" width="3.86"/>
    <col collapsed="false" customWidth="true" hidden="false" outlineLevel="0" max="5" min="5" style="0" width="5.14"/>
    <col collapsed="false" customWidth="true" hidden="false" outlineLevel="0" max="6" min="6" style="2" width="38.86"/>
    <col collapsed="false" customWidth="true" hidden="false" outlineLevel="0" max="7" min="7" style="2" width="18.86"/>
    <col collapsed="false" customWidth="true" hidden="false" outlineLevel="0" max="8" min="8" style="0" width="11.85"/>
    <col collapsed="false" customWidth="true" hidden="false" outlineLevel="0" max="10" min="9" style="0" width="19.29"/>
    <col collapsed="false" customWidth="true" hidden="false" outlineLevel="0" max="11" min="11" style="0" width="13.71"/>
    <col collapsed="false" customWidth="true" hidden="false" outlineLevel="0" max="12" min="12" style="0" width="14.29"/>
    <col collapsed="false" customWidth="true" hidden="false" outlineLevel="0" max="14" min="14" style="0" width="13.29"/>
  </cols>
  <sheetData>
    <row r="1" customFormat="false" ht="17.35" hidden="false" customHeight="false" outlineLevel="0" collapsed="false">
      <c r="E1" s="3" t="s">
        <v>0</v>
      </c>
      <c r="F1" s="3"/>
      <c r="G1" s="3"/>
      <c r="H1" s="3"/>
      <c r="I1" s="3"/>
      <c r="J1" s="3"/>
    </row>
    <row r="2" customFormat="false" ht="15" hidden="false" customHeight="false" outlineLevel="0" collapsed="false">
      <c r="E2" s="4" t="s">
        <v>1</v>
      </c>
      <c r="F2" s="5" t="s">
        <v>2</v>
      </c>
      <c r="G2" s="5"/>
      <c r="H2" s="5"/>
      <c r="I2" s="5"/>
      <c r="J2" s="5"/>
    </row>
    <row r="3" customFormat="false" ht="33.75" hidden="false" customHeight="true" outlineLevel="0" collapsed="false">
      <c r="E3" s="6"/>
      <c r="F3" s="7" t="s">
        <v>41</v>
      </c>
      <c r="G3" s="7"/>
      <c r="H3" s="7"/>
      <c r="I3" s="7"/>
      <c r="J3" s="7"/>
    </row>
    <row r="4" customFormat="false" ht="6" hidden="false" customHeight="true" outlineLevel="0" collapsed="false"/>
    <row r="5" customFormat="false" ht="18.75" hidden="false" customHeight="true" outlineLevel="0" collapsed="false">
      <c r="E5" s="8"/>
      <c r="F5" s="9" t="s">
        <v>4</v>
      </c>
      <c r="G5" s="9"/>
      <c r="H5" s="9"/>
      <c r="I5" s="10" t="s">
        <v>5</v>
      </c>
      <c r="J5" s="11" t="s">
        <v>6</v>
      </c>
    </row>
    <row r="6" customFormat="false" ht="15" hidden="false" customHeight="false" outlineLevel="0" collapsed="false">
      <c r="E6" s="12"/>
      <c r="F6" s="13" t="s">
        <v>7</v>
      </c>
      <c r="G6" s="14" t="s">
        <v>8</v>
      </c>
      <c r="H6" s="14"/>
      <c r="I6" s="15" t="s">
        <v>9</v>
      </c>
      <c r="J6" s="16" t="s">
        <v>9</v>
      </c>
    </row>
    <row r="7" customFormat="false" ht="15" hidden="false" customHeight="false" outlineLevel="0" collapsed="false">
      <c r="D7" s="1" t="s">
        <v>10</v>
      </c>
      <c r="E7" s="17" t="str">
        <f aca="false">CONCATENATE(D7,COUNTIF($D$5:D7,D7))</f>
        <v>B1</v>
      </c>
      <c r="F7" s="18" t="s">
        <v>11</v>
      </c>
      <c r="G7" s="19"/>
      <c r="H7" s="19"/>
      <c r="I7" s="20" t="n">
        <v>1945.99090909091</v>
      </c>
      <c r="J7" s="21"/>
    </row>
    <row r="8" s="1" customFormat="true" ht="15" hidden="false" customHeight="false" outlineLevel="0" collapsed="false">
      <c r="A8" s="1" t="s">
        <v>12</v>
      </c>
      <c r="C8" s="1" t="s">
        <v>4</v>
      </c>
      <c r="D8" s="1" t="s">
        <v>10</v>
      </c>
      <c r="E8" s="17" t="str">
        <f aca="false">CONCATENATE(D8,COUNTIF($D$5:D8,D8))</f>
        <v>B2</v>
      </c>
      <c r="F8" s="18" t="s">
        <v>12</v>
      </c>
      <c r="G8" s="19"/>
      <c r="H8" s="19"/>
      <c r="I8" s="20" t="n">
        <f aca="false">SUM(I7)*(0.2)</f>
        <v>389.198181818182</v>
      </c>
      <c r="J8" s="21"/>
    </row>
    <row r="9" customFormat="false" ht="15" hidden="false" customHeight="false" outlineLevel="0" collapsed="false">
      <c r="D9" s="1" t="s">
        <v>10</v>
      </c>
      <c r="E9" s="17" t="str">
        <f aca="false">CONCATENATE(D9,COUNTIF($D$5:D9,D9))</f>
        <v>B3</v>
      </c>
      <c r="F9" s="22" t="s">
        <v>13</v>
      </c>
      <c r="G9" s="23" t="str">
        <f aca="false">CONCATENATE(E7," x (1 +",E8,")")</f>
        <v>B1 x (1 +B2)</v>
      </c>
      <c r="H9" s="23"/>
      <c r="I9" s="24" t="n">
        <f aca="false">I7+I8</f>
        <v>2335.18909090909</v>
      </c>
      <c r="J9" s="25" t="n">
        <f aca="false">J7+J8</f>
        <v>0</v>
      </c>
    </row>
    <row r="10" customFormat="false" ht="15" hidden="false" customHeight="false" outlineLevel="0" collapsed="false">
      <c r="A10" s="1" t="s">
        <v>14</v>
      </c>
      <c r="C10" s="1" t="s">
        <v>4</v>
      </c>
      <c r="D10" s="1" t="s">
        <v>10</v>
      </c>
      <c r="E10" s="17" t="str">
        <f aca="false">CONCATENATE(D10,COUNTIF($D$5:D10,D10))</f>
        <v>B4</v>
      </c>
      <c r="F10" s="18" t="s">
        <v>15</v>
      </c>
      <c r="G10" s="19"/>
      <c r="H10" s="19"/>
      <c r="I10" s="26" t="n">
        <v>1648.88</v>
      </c>
      <c r="J10" s="21"/>
    </row>
    <row r="11" customFormat="false" ht="23.25" hidden="false" customHeight="true" outlineLevel="0" collapsed="false">
      <c r="D11" s="1" t="s">
        <v>10</v>
      </c>
      <c r="E11" s="17" t="str">
        <f aca="false">CONCATENATE(D11,COUNTIF($D$5:D11,D11))</f>
        <v>B5</v>
      </c>
      <c r="F11" s="18" t="s">
        <v>16</v>
      </c>
      <c r="G11" s="27"/>
      <c r="H11" s="27"/>
      <c r="I11" s="28" t="n">
        <v>317.76</v>
      </c>
      <c r="J11" s="21"/>
    </row>
    <row r="12" customFormat="false" ht="15" hidden="false" customHeight="false" outlineLevel="0" collapsed="false">
      <c r="D12" s="1" t="s">
        <v>10</v>
      </c>
      <c r="E12" s="17" t="str">
        <f aca="false">CONCATENATE(D12,COUNTIF($D$5:D12,D12))</f>
        <v>B6</v>
      </c>
      <c r="F12" s="18" t="s">
        <v>17</v>
      </c>
      <c r="G12" s="27"/>
      <c r="H12" s="27"/>
      <c r="I12" s="28" t="n">
        <v>210.56</v>
      </c>
      <c r="J12" s="21"/>
    </row>
    <row r="13" customFormat="false" ht="15" hidden="false" customHeight="false" outlineLevel="0" collapsed="false">
      <c r="D13" s="1" t="s">
        <v>10</v>
      </c>
      <c r="E13" s="17" t="str">
        <f aca="false">CONCATENATE(D13,COUNTIF($D$5:D13,D13))</f>
        <v>B7</v>
      </c>
      <c r="F13" s="18" t="s">
        <v>18</v>
      </c>
      <c r="G13" s="27"/>
      <c r="H13" s="27"/>
      <c r="I13" s="28" t="n">
        <v>180.13</v>
      </c>
      <c r="J13" s="21"/>
    </row>
    <row r="14" customFormat="false" ht="15" hidden="false" customHeight="false" outlineLevel="0" collapsed="false">
      <c r="D14" s="1" t="s">
        <v>10</v>
      </c>
      <c r="E14" s="17" t="str">
        <f aca="false">CONCATENATE(D14,COUNTIF($D$5:D14,D14))</f>
        <v>B8</v>
      </c>
      <c r="F14" s="22" t="s">
        <v>19</v>
      </c>
      <c r="G14" s="23" t="str">
        <f aca="false">CONCATENATE("Soma (",E9," : ",E12,")")</f>
        <v>Soma (B3 : B6)</v>
      </c>
      <c r="H14" s="23" t="n">
        <f aca="false">CONCATENATE("Soma (",E9," : ",#REF!,")")</f>
        <v>0</v>
      </c>
      <c r="I14" s="24" t="n">
        <f aca="false">SUM(I9:I13)</f>
        <v>4692.51909090909</v>
      </c>
      <c r="J14" s="25" t="n">
        <f aca="false">SUM(J9:J13)</f>
        <v>0</v>
      </c>
    </row>
    <row r="15" customFormat="false" ht="15" hidden="false" customHeight="false" outlineLevel="0" collapsed="false">
      <c r="A15" s="1" t="s">
        <v>20</v>
      </c>
      <c r="B15" s="1" t="s">
        <v>21</v>
      </c>
      <c r="C15" s="1" t="s">
        <v>4</v>
      </c>
      <c r="D15" s="1" t="s">
        <v>10</v>
      </c>
      <c r="E15" s="17" t="str">
        <f aca="false">CONCATENATE(D15,COUNTIF($D$5:D15,D15))</f>
        <v>B9</v>
      </c>
      <c r="F15" s="29" t="s">
        <v>22</v>
      </c>
      <c r="G15" s="30"/>
      <c r="H15" s="30"/>
      <c r="I15" s="31" t="n">
        <v>2</v>
      </c>
      <c r="J15" s="32" t="n">
        <f aca="false">I15</f>
        <v>2</v>
      </c>
    </row>
    <row r="16" customFormat="false" ht="15.75" hidden="false" customHeight="true" outlineLevel="0" collapsed="false">
      <c r="D16" s="1" t="s">
        <v>10</v>
      </c>
      <c r="E16" s="33" t="str">
        <f aca="false">CONCATENATE(D16,COUNTIF($D$5:D16,D16))</f>
        <v>B10</v>
      </c>
      <c r="F16" s="34" t="str">
        <f aca="false">_xlfn.CONCAT("Total de Despesas de Pessoal"," (R$/Mês)")</f>
        <v>Total de Despesas de Pessoal (R$/Mês)</v>
      </c>
      <c r="G16" s="35" t="str">
        <f aca="false">CONCATENATE(E14," x ",E15)</f>
        <v>B8 x B9</v>
      </c>
      <c r="H16" s="35"/>
      <c r="I16" s="36" t="n">
        <f aca="false">I14*I15</f>
        <v>9385.03818181818</v>
      </c>
      <c r="J16" s="37" t="n">
        <f aca="false">J14*J15</f>
        <v>0</v>
      </c>
    </row>
    <row r="17" customFormat="false" ht="6.75" hidden="false" customHeight="true" outlineLevel="0" collapsed="false">
      <c r="J17" s="38"/>
    </row>
    <row r="18" customFormat="false" ht="17.35" hidden="false" customHeight="false" outlineLevel="0" collapsed="false">
      <c r="E18" s="39"/>
      <c r="F18" s="40" t="s">
        <v>23</v>
      </c>
      <c r="G18" s="41"/>
      <c r="H18" s="41"/>
      <c r="I18" s="42" t="s">
        <v>5</v>
      </c>
      <c r="J18" s="11" t="s">
        <v>6</v>
      </c>
    </row>
    <row r="19" customFormat="false" ht="15.75" hidden="false" customHeight="true" outlineLevel="0" collapsed="false">
      <c r="D19" s="1" t="s">
        <v>24</v>
      </c>
      <c r="E19" s="17" t="str">
        <f aca="false">CONCATENATE(D19,COUNTIF($D$5:D19,D19))</f>
        <v>C1</v>
      </c>
      <c r="F19" s="43" t="s">
        <v>25</v>
      </c>
      <c r="G19" s="27"/>
      <c r="H19" s="27"/>
      <c r="I19" s="44" t="n">
        <f aca="false">(0.0473001)*($I$16)</f>
        <v>443.913244503818</v>
      </c>
      <c r="J19" s="21"/>
    </row>
    <row r="20" customFormat="false" ht="15" hidden="false" customHeight="false" outlineLevel="0" collapsed="false">
      <c r="A20" s="1" t="s">
        <v>26</v>
      </c>
      <c r="D20" s="1" t="str">
        <f aca="false">D19</f>
        <v>C</v>
      </c>
      <c r="E20" s="17" t="str">
        <f aca="false">CONCATENATE(D20,COUNTIF($D$5:D20,D20))</f>
        <v>C2</v>
      </c>
      <c r="F20" s="18" t="s">
        <v>27</v>
      </c>
      <c r="G20" s="27"/>
      <c r="H20" s="27"/>
      <c r="I20" s="44" t="n">
        <f aca="false">(($I$16)+I19)*0.0557</f>
        <v>547.472594446135</v>
      </c>
      <c r="J20" s="21"/>
    </row>
    <row r="21" customFormat="false" ht="15" hidden="false" customHeight="false" outlineLevel="0" collapsed="false">
      <c r="D21" s="1" t="str">
        <f aca="false">D20</f>
        <v>C</v>
      </c>
      <c r="E21" s="33" t="str">
        <f aca="false">CONCATENATE(D21,COUNTIF($D$5:D21,D21))</f>
        <v>C3</v>
      </c>
      <c r="F21" s="46" t="s">
        <v>28</v>
      </c>
      <c r="G21" s="47" t="str">
        <f aca="false">CONCATENATE(E19," + ",E20)</f>
        <v>C1 + C2</v>
      </c>
      <c r="H21" s="47"/>
      <c r="I21" s="48" t="n">
        <f aca="false">SUM(I19:I20)</f>
        <v>991.385838949954</v>
      </c>
      <c r="J21" s="49" t="n">
        <f aca="false">SUM(J19:J20)</f>
        <v>0</v>
      </c>
    </row>
    <row r="22" customFormat="false" ht="5.25" hidden="false" customHeight="true" outlineLevel="0" collapsed="false">
      <c r="J22" s="38"/>
    </row>
    <row r="23" customFormat="false" ht="15.75" hidden="false" customHeight="true" outlineLevel="0" collapsed="false">
      <c r="E23" s="39"/>
      <c r="F23" s="40" t="s">
        <v>29</v>
      </c>
      <c r="G23" s="41"/>
      <c r="H23" s="41"/>
      <c r="I23" s="42" t="s">
        <v>5</v>
      </c>
      <c r="J23" s="11" t="s">
        <v>6</v>
      </c>
    </row>
    <row r="24" customFormat="false" ht="15" hidden="false" customHeight="true" outlineLevel="0" collapsed="false">
      <c r="D24" s="1" t="s">
        <v>30</v>
      </c>
      <c r="E24" s="50" t="str">
        <f aca="false">CONCATENATE(D24,COUNTIF($D$5:D24,D24))</f>
        <v>D1</v>
      </c>
      <c r="F24" s="51" t="s">
        <v>29</v>
      </c>
      <c r="G24" s="52"/>
      <c r="H24" s="52"/>
      <c r="I24" s="53" t="n">
        <f aca="false">ROUND(SUM(I16,I21)/(100%-0.0565)*0.0565,2)</f>
        <v>621.38</v>
      </c>
      <c r="J24" s="21"/>
    </row>
    <row r="25" customFormat="false" ht="5.25" hidden="false" customHeight="true" outlineLevel="0" collapsed="false">
      <c r="J25" s="38"/>
    </row>
    <row r="26" customFormat="false" ht="17.25" hidden="false" customHeight="true" outlineLevel="0" collapsed="false">
      <c r="E26" s="39"/>
      <c r="F26" s="40" t="s">
        <v>31</v>
      </c>
      <c r="G26" s="41"/>
      <c r="H26" s="41"/>
      <c r="I26" s="42" t="s">
        <v>5</v>
      </c>
      <c r="J26" s="11" t="s">
        <v>6</v>
      </c>
    </row>
    <row r="27" customFormat="false" ht="15" hidden="false" customHeight="false" outlineLevel="0" collapsed="false">
      <c r="D27" s="1" t="s">
        <v>32</v>
      </c>
      <c r="E27" s="33" t="str">
        <f aca="false">CONCATENATE(D27,COUNTIF($D$5:D27,D27))</f>
        <v>E1</v>
      </c>
      <c r="F27" s="54" t="s">
        <v>4</v>
      </c>
      <c r="G27" s="55" t="str">
        <f aca="false">E16</f>
        <v>B10</v>
      </c>
      <c r="H27" s="55"/>
      <c r="I27" s="56" t="n">
        <f aca="false">ROUND(I16,2)</f>
        <v>9385.04</v>
      </c>
      <c r="J27" s="57" t="n">
        <f aca="false">ROUND(J16,2)</f>
        <v>0</v>
      </c>
    </row>
    <row r="28" customFormat="false" ht="15" hidden="false" customHeight="false" outlineLevel="0" collapsed="false">
      <c r="D28" s="1" t="str">
        <f aca="false">D27</f>
        <v>E</v>
      </c>
      <c r="E28" s="33" t="str">
        <f aca="false">CONCATENATE(D28,COUNTIF($D$5:D28,D28))</f>
        <v>E2</v>
      </c>
      <c r="F28" s="54" t="str">
        <f aca="false">F19</f>
        <v>Despesas Administrativas</v>
      </c>
      <c r="G28" s="55" t="str">
        <f aca="false">E19</f>
        <v>C1</v>
      </c>
      <c r="H28" s="55"/>
      <c r="I28" s="56" t="n">
        <f aca="false">ROUND(I19,2)</f>
        <v>443.91</v>
      </c>
      <c r="J28" s="57" t="n">
        <f aca="false">ROUND(J19,2)</f>
        <v>0</v>
      </c>
    </row>
    <row r="29" customFormat="false" ht="15" hidden="false" customHeight="false" outlineLevel="0" collapsed="false">
      <c r="D29" s="1" t="str">
        <f aca="false">D28</f>
        <v>E</v>
      </c>
      <c r="E29" s="33" t="str">
        <f aca="false">CONCATENATE(D29,COUNTIF($D$5:D29,D29))</f>
        <v>E3</v>
      </c>
      <c r="F29" s="54" t="str">
        <f aca="false">F20</f>
        <v>Lucro</v>
      </c>
      <c r="G29" s="55" t="str">
        <f aca="false">E20</f>
        <v>C2</v>
      </c>
      <c r="H29" s="55"/>
      <c r="I29" s="56" t="n">
        <f aca="false">ROUND(I20,2)</f>
        <v>547.47</v>
      </c>
      <c r="J29" s="57" t="n">
        <f aca="false">ROUND(J20,2)</f>
        <v>0</v>
      </c>
    </row>
    <row r="30" customFormat="false" ht="15" hidden="false" customHeight="false" outlineLevel="0" collapsed="false">
      <c r="D30" s="1" t="str">
        <f aca="false">D29</f>
        <v>E</v>
      </c>
      <c r="E30" s="33" t="str">
        <f aca="false">CONCATENATE(D30,COUNTIF($D$5:D30,D30))</f>
        <v>E4</v>
      </c>
      <c r="F30" s="54" t="str">
        <f aca="false">F23</f>
        <v>Tributos</v>
      </c>
      <c r="G30" s="55" t="str">
        <f aca="false">E24</f>
        <v>D1</v>
      </c>
      <c r="H30" s="55"/>
      <c r="I30" s="56" t="n">
        <f aca="false">I24</f>
        <v>621.38</v>
      </c>
      <c r="J30" s="57" t="n">
        <f aca="false">J24</f>
        <v>0</v>
      </c>
    </row>
    <row r="31" customFormat="false" ht="15" hidden="false" customHeight="false" outlineLevel="0" collapsed="false">
      <c r="D31" s="1" t="str">
        <f aca="false">D28</f>
        <v>E</v>
      </c>
      <c r="E31" s="33" t="str">
        <f aca="false">CONCATENATE(D31,COUNTIF($D$5:D31,D31))</f>
        <v>E5</v>
      </c>
      <c r="F31" s="22" t="s">
        <v>33</v>
      </c>
      <c r="G31" s="23" t="str">
        <f aca="false">CONCATENATE("Soma (",E27,":",E30,")")</f>
        <v>Soma (E1:E4)</v>
      </c>
      <c r="H31" s="23"/>
      <c r="I31" s="58" t="n">
        <f aca="false">SUM(I27:I30)</f>
        <v>10997.8</v>
      </c>
      <c r="J31" s="59" t="n">
        <f aca="false">SUM(J27:J30)</f>
        <v>0</v>
      </c>
    </row>
    <row r="32" customFormat="false" ht="15" hidden="false" customHeight="false" outlineLevel="0" collapsed="false">
      <c r="D32" s="1" t="str">
        <f aca="false">D31</f>
        <v>E</v>
      </c>
      <c r="E32" s="33" t="str">
        <f aca="false">CONCATENATE(D32,COUNTIF($D$5:D32,D32))</f>
        <v>E6</v>
      </c>
      <c r="F32" s="60" t="str">
        <f aca="false">CONCATENATE("Valor Total do Contrato por ",12," Meses")</f>
        <v>Valor Total do Contrato por 12 Meses</v>
      </c>
      <c r="G32" s="47" t="str">
        <f aca="false">CONCATENATE(E31," x 12 meses")</f>
        <v>E5 x 12 meses</v>
      </c>
      <c r="H32" s="47"/>
      <c r="I32" s="48" t="n">
        <f aca="false">I31*12</f>
        <v>131973.6</v>
      </c>
      <c r="J32" s="49" t="n">
        <f aca="false">J31*12</f>
        <v>0</v>
      </c>
    </row>
    <row r="33" customFormat="false" ht="6" hidden="false" customHeight="true" outlineLevel="0" collapsed="false"/>
    <row r="34" customFormat="false" ht="15" hidden="false" customHeight="false" outlineLevel="0" collapsed="false">
      <c r="D34" s="1" t="str">
        <f aca="false">D29</f>
        <v>E</v>
      </c>
      <c r="E34" s="33" t="str">
        <f aca="false">CONCATENATE(D34,COUNTIF($D$5:D34,D34))</f>
        <v>E7</v>
      </c>
      <c r="F34" s="46" t="str">
        <f aca="false">CONCATENATE("Valor da mão de obra por hora efetiva de trabalho")</f>
        <v>Valor da mão de obra por hora efetiva de trabalho</v>
      </c>
      <c r="G34" s="47" t="str">
        <f aca="false">_xlfn.CONCAT(E31," / (",I15," x 8 horas/dia x ",21.726192,")")</f>
        <v>E5 / (2 x 8 horas/dia x 21,726192)</v>
      </c>
      <c r="H34" s="47"/>
      <c r="I34" s="48" t="n">
        <f aca="false">I31/(8*21.72619048*I15)</f>
        <v>31.6375068437677</v>
      </c>
      <c r="J34" s="49" t="n">
        <f aca="false">J31/(8*21.72619048*J15)</f>
        <v>0</v>
      </c>
      <c r="K34" s="0" t="n">
        <f aca="false">365/7/12*5</f>
        <v>21.7261904761905</v>
      </c>
    </row>
    <row r="35" customFormat="false" ht="8.25" hidden="false" customHeight="true" outlineLevel="0" collapsed="false">
      <c r="E35" s="61"/>
      <c r="F35" s="61"/>
      <c r="G35" s="62"/>
      <c r="H35" s="63"/>
      <c r="I35" s="64"/>
      <c r="J35" s="61"/>
    </row>
    <row r="36" customFormat="false" ht="15" hidden="false" customHeight="false" outlineLevel="0" collapsed="false">
      <c r="E36" s="65"/>
      <c r="F36" s="65"/>
      <c r="G36" s="62" t="s">
        <v>34</v>
      </c>
      <c r="H36" s="63" t="s">
        <v>35</v>
      </c>
      <c r="I36" s="64"/>
      <c r="J36" s="64"/>
    </row>
    <row r="37" customFormat="false" ht="30" hidden="false" customHeight="true" outlineLevel="0" collapsed="false">
      <c r="E37" s="66" t="s">
        <v>36</v>
      </c>
      <c r="F37" s="66"/>
      <c r="G37" s="66"/>
      <c r="H37" s="65"/>
      <c r="I37" s="65"/>
      <c r="J37" s="65"/>
    </row>
    <row r="38" customFormat="false" ht="15.75" hidden="false" customHeight="true" outlineLevel="0" collapsed="false">
      <c r="E38" s="67" t="s">
        <v>37</v>
      </c>
      <c r="F38" s="67"/>
      <c r="G38" s="67"/>
      <c r="H38" s="68"/>
      <c r="I38" s="69"/>
      <c r="J38" s="69"/>
    </row>
    <row r="39" customFormat="false" ht="15.75" hidden="false" customHeight="true" outlineLevel="0" collapsed="false">
      <c r="E39" s="67" t="s">
        <v>38</v>
      </c>
      <c r="F39" s="67"/>
      <c r="G39" s="67"/>
      <c r="H39" s="68"/>
      <c r="I39" s="69"/>
      <c r="J39" s="69"/>
    </row>
    <row r="43" customFormat="false" ht="15" hidden="false" customHeight="false" outlineLevel="0" collapsed="false">
      <c r="I43" s="70" t="n">
        <v>12443.1178133333</v>
      </c>
      <c r="J43" s="70" t="n">
        <v>12443.1178133333</v>
      </c>
      <c r="K43" s="71" t="n">
        <f aca="false">J43*25/31</f>
        <v>10034.7724301075</v>
      </c>
    </row>
    <row r="44" customFormat="false" ht="15" hidden="false" customHeight="false" outlineLevel="0" collapsed="false">
      <c r="I44" s="70" t="n">
        <v>128.40225</v>
      </c>
      <c r="J44" s="70" t="n">
        <v>128.40225</v>
      </c>
      <c r="K44" s="71" t="n">
        <f aca="false">J44*25/31</f>
        <v>103.550201612903</v>
      </c>
    </row>
    <row r="45" customFormat="false" ht="15" hidden="false" customHeight="false" outlineLevel="0" collapsed="false">
      <c r="I45" s="70" t="n">
        <v>266.483104219755</v>
      </c>
      <c r="J45" s="70" t="n">
        <v>266.483104219755</v>
      </c>
      <c r="K45" s="71" t="n">
        <f aca="false">J45*25/31</f>
        <v>214.90572920948</v>
      </c>
    </row>
    <row r="46" customFormat="false" ht="15" hidden="false" customHeight="false" outlineLevel="0" collapsed="false">
      <c r="I46" s="70" t="n">
        <v>35.4598438691096</v>
      </c>
      <c r="J46" s="70" t="n">
        <v>35.4598438691096</v>
      </c>
      <c r="K46" s="71" t="n">
        <f aca="false">J46*25/31</f>
        <v>28.59664828154</v>
      </c>
    </row>
    <row r="47" customFormat="false" ht="15" hidden="false" customHeight="false" outlineLevel="0" collapsed="false">
      <c r="I47" s="70" t="n">
        <v>464.58</v>
      </c>
      <c r="J47" s="70" t="n">
        <v>464.58</v>
      </c>
      <c r="K47" s="71" t="n">
        <f aca="false">J47*25/31</f>
        <v>374.661290322581</v>
      </c>
    </row>
    <row r="48" customFormat="false" ht="15" hidden="false" customHeight="false" outlineLevel="0" collapsed="false">
      <c r="I48" s="70" t="n">
        <v>1790.6775</v>
      </c>
      <c r="J48" s="70" t="n">
        <v>1790.6775</v>
      </c>
      <c r="K48" s="71" t="n">
        <f aca="false">J48*25/31</f>
        <v>1444.09475806452</v>
      </c>
    </row>
    <row r="49" customFormat="false" ht="15" hidden="false" customHeight="false" outlineLevel="0" collapsed="false">
      <c r="I49" s="70" t="n">
        <v>715.58848019027</v>
      </c>
      <c r="J49" s="70" t="n">
        <v>715.58848019027</v>
      </c>
      <c r="K49" s="71" t="n">
        <f aca="false">J49*25/31</f>
        <v>577.087484024411</v>
      </c>
    </row>
    <row r="50" customFormat="false" ht="15" hidden="false" customHeight="false" outlineLevel="0" collapsed="false">
      <c r="I50" s="70" t="n">
        <v>882.528010832815</v>
      </c>
      <c r="J50" s="70" t="n">
        <v>882.528010832815</v>
      </c>
      <c r="K50" s="71" t="n">
        <f aca="false">J50*25/31</f>
        <v>711.716137768399</v>
      </c>
    </row>
    <row r="51" customFormat="false" ht="15" hidden="false" customHeight="false" outlineLevel="0" collapsed="false">
      <c r="I51" s="70" t="n">
        <v>1001.66008546705</v>
      </c>
      <c r="J51" s="70" t="n">
        <v>1001.66008546705</v>
      </c>
      <c r="K51" s="71" t="n">
        <f aca="false">J51*25/31</f>
        <v>807.790391505683</v>
      </c>
    </row>
    <row r="52" customFormat="false" ht="15" hidden="false" customHeight="false" outlineLevel="0" collapsed="false">
      <c r="I52" s="70" t="n">
        <v>17728.4970879123</v>
      </c>
      <c r="J52" s="70" t="n">
        <v>17728.4970879123</v>
      </c>
      <c r="K52" s="71" t="n">
        <f aca="false">J52*25/31</f>
        <v>14297.175070897</v>
      </c>
    </row>
    <row r="53" customFormat="false" ht="15" hidden="false" customHeight="false" outlineLevel="0" collapsed="false">
      <c r="I53" s="70" t="n">
        <v>212741.965054948</v>
      </c>
      <c r="J53" s="70" t="n">
        <v>212741.965054948</v>
      </c>
    </row>
  </sheetData>
  <sheetProtection algorithmName="SHA-512" hashValue="SaA02zuPHwN8F/rgQRYq6Toq9lRNWRbU1cewGBemMG49TL1/2N7cg+oduGQVvTPZ6QoNi8qYVBO3/BvTWXJ8xA==" saltValue="q55+PauVOW/16cDpedAXMA==" spinCount="100000" sheet="true" objects="true" scenarios="true" formatCells="false"/>
  <mergeCells count="27">
    <mergeCell ref="E1:J1"/>
    <mergeCell ref="F2:J2"/>
    <mergeCell ref="F3:J3"/>
    <mergeCell ref="G6:H6"/>
    <mergeCell ref="G7:H7"/>
    <mergeCell ref="G8:H8"/>
    <mergeCell ref="G9:H9"/>
    <mergeCell ref="G11:H11"/>
    <mergeCell ref="G12:H12"/>
    <mergeCell ref="G13:H13"/>
    <mergeCell ref="G14:H14"/>
    <mergeCell ref="G15:H15"/>
    <mergeCell ref="G16:H16"/>
    <mergeCell ref="G19:H19"/>
    <mergeCell ref="G20:H20"/>
    <mergeCell ref="G21:H21"/>
    <mergeCell ref="G24:H24"/>
    <mergeCell ref="G27:H27"/>
    <mergeCell ref="G28:H28"/>
    <mergeCell ref="G29:H29"/>
    <mergeCell ref="G30:H30"/>
    <mergeCell ref="G31:H31"/>
    <mergeCell ref="G32:H32"/>
    <mergeCell ref="G34:H34"/>
    <mergeCell ref="E37:G37"/>
    <mergeCell ref="E38:G38"/>
    <mergeCell ref="E39:G39"/>
  </mergeCells>
  <dataValidations count="2">
    <dataValidation allowBlank="true" errorStyle="stop" operator="between" showDropDown="false" showErrorMessage="true" showInputMessage="true" sqref="C7:C8 C14:C16" type="list">
      <formula1>#ref!</formula1>
      <formula2>0</formula2>
    </dataValidation>
    <dataValidation allowBlank="true" errorStyle="stop" operator="between" showDropDown="false" showErrorMessage="true" showInputMessage="true" sqref="A7:B8 A14:B16 A19:A20" type="list">
      <formula1>#ref!</formula1>
      <formula2>0</formula2>
    </dataValidation>
  </dataValidations>
  <printOptions headings="false" gridLines="false" gridLinesSet="true" horizontalCentered="true" verticalCentered="false"/>
  <pageMargins left="0.157638888888889" right="0.236111111111111" top="0.511805555555556" bottom="0.511805555555556" header="0.511811023622047" footer="0.511811023622047"/>
  <pageSetup paperSize="9" scale="8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2018-11-27T10:34:23Z</dcterms:created>
  <dc:creator>Jussiano Regis Pacheco</dc:creator>
  <dc:description/>
  <dc:language>pt-BR</dc:language>
  <cp:lastModifiedBy>Jussiano Regis Pacheco</cp:lastModifiedBy>
  <cp:lastPrinted>2024-03-22T12:02:30Z</cp:lastPrinted>
  <dcterms:modified xsi:type="dcterms:W3CDTF">2024-04-12T17:21:44Z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